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0" windowWidth="11040" windowHeight="14040" activeTab="0"/>
  </bookViews>
  <sheets>
    <sheet name="DATA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<sst xmlns="http://schemas.openxmlformats.org/spreadsheetml/2006/main" count="90" uniqueCount="75">
  <si>
    <t>Data Entry</t>
  </si>
  <si>
    <t>Days, GDD&gt;0</t>
  </si>
  <si>
    <t>NDVI (NRS)</t>
  </si>
  <si>
    <t>NDVI (FP)</t>
  </si>
  <si>
    <t>NUE expected</t>
  </si>
  <si>
    <t>0.5, 0.6 or 0.7</t>
  </si>
  <si>
    <t>Results</t>
  </si>
  <si>
    <t>Response Index</t>
  </si>
  <si>
    <t>NRS (Nitrogen Rich Strip)</t>
  </si>
  <si>
    <t>FP (Farmer Practice)</t>
  </si>
  <si>
    <t>NDVI (normalized difference vegetative index)</t>
  </si>
  <si>
    <t>Procedure:</t>
  </si>
  <si>
    <t>1. Farmer is asked to Establish the Maximum Yield Achievable, For that Year (YPMAX)</t>
  </si>
  <si>
    <t>2. Sense the N Rich Strip (NRS)</t>
  </si>
  <si>
    <t>3. Sense a strip parallel to the NRS (Farmer Practice or FP)</t>
  </si>
  <si>
    <t>4. Determine how many days from planting to sensing (days, GDD&gt;0)</t>
  </si>
  <si>
    <t>5. Compute INSEY (NDVI/days from planting to sensing where GDD&gt;0)</t>
  </si>
  <si>
    <t>6. Predict yield</t>
  </si>
  <si>
    <t>7. Predict grain N uptake in FP</t>
  </si>
  <si>
    <t xml:space="preserve">8. Predict grain N uptake in FP based on RI </t>
  </si>
  <si>
    <t>8. N rate = (grain N uptake in FP based on RI - grain N uptake in FP)/expected NUE</t>
  </si>
  <si>
    <t>Sensor Based N Rate Calculator</t>
  </si>
  <si>
    <t>Planting Date</t>
  </si>
  <si>
    <t>Potential yield (no added N)</t>
  </si>
  <si>
    <t>Potential yield (with added N)</t>
  </si>
  <si>
    <t>month/day/year</t>
  </si>
  <si>
    <t>Days from planting to Sensing</t>
  </si>
  <si>
    <t>NDVI, N Rich Strip</t>
  </si>
  <si>
    <t>N fertilizer Requirement</t>
  </si>
  <si>
    <t>NDVI, Farmer Practice</t>
  </si>
  <si>
    <t>Components of the Algorithm</t>
  </si>
  <si>
    <t>INSEY = NDVI/DFP</t>
  </si>
  <si>
    <t>GNUP = YP0 * %N</t>
  </si>
  <si>
    <t>YPN = YP0 in the N-Rich Strip</t>
  </si>
  <si>
    <t>YPMAX determined by agronomists, where YPN cannot exceed YPMAX</t>
  </si>
  <si>
    <t>FNR=(GNUP_NRICH-GNUP_Farmer)/0.70</t>
  </si>
  <si>
    <t>days from planting to sensing where GDD&gt;0</t>
  </si>
  <si>
    <t>INSEY</t>
  </si>
  <si>
    <t>Yield potential with no added N</t>
  </si>
  <si>
    <t>Predicted grain N uptake</t>
  </si>
  <si>
    <t>Predicted yield in the N Rich Strip</t>
  </si>
  <si>
    <t>Predicted yield not to exceed YPMAX</t>
  </si>
  <si>
    <t>N Fertilizer Requirement</t>
  </si>
  <si>
    <t>days</t>
  </si>
  <si>
    <t>lb/ac, no cap</t>
  </si>
  <si>
    <t>CAP</t>
  </si>
  <si>
    <t>GS NDVI</t>
  </si>
  <si>
    <t>DFP</t>
  </si>
  <si>
    <t>YP0</t>
  </si>
  <si>
    <t>YPN(cap)</t>
  </si>
  <si>
    <t>GNUP YPN</t>
  </si>
  <si>
    <t>FNR</t>
  </si>
  <si>
    <t>NRS</t>
  </si>
  <si>
    <t>FP</t>
  </si>
  <si>
    <t>INSEY DFP</t>
  </si>
  <si>
    <t>4. Determine how many days from planting to sensing</t>
  </si>
  <si>
    <t>5. Compute INSEY (NDVI/days from planting to sensing)</t>
  </si>
  <si>
    <t>7. Predict grain N uptake in N Rich Strip</t>
  </si>
  <si>
    <t>8. Predict grain N uptake farmer check</t>
  </si>
  <si>
    <t>8. N rate = (grain N uptake in N rich strip-grain N uptake farmer check)/0.7</t>
  </si>
  <si>
    <t>RI is not used for Spring Wheat (Mexico or Ecuador)</t>
  </si>
  <si>
    <t>Do not enter data</t>
  </si>
  <si>
    <t>Sensor Based N Rate Calculator, Spring Wheat S. Australia</t>
  </si>
  <si>
    <t>YP0 =  1.8*EXP(INSEY*85)</t>
  </si>
  <si>
    <t>kg/ha</t>
  </si>
  <si>
    <t>kg Urea/ha</t>
  </si>
  <si>
    <t>Maximum yield, kg/ha</t>
  </si>
  <si>
    <t>y = 1.8e85x</t>
  </si>
  <si>
    <t>Fertilizer N, kg N/ha</t>
  </si>
  <si>
    <t>Potential yield (0-N), kg/ha</t>
  </si>
  <si>
    <t>Potential yield (with N), kg/ha</t>
  </si>
  <si>
    <t>Max yield, kg/ha</t>
  </si>
  <si>
    <t>GNUP, kg/ha</t>
  </si>
  <si>
    <t>YP0 (cap) kg/ha</t>
  </si>
  <si>
    <t>YPN, kg/ha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</si>
</sst>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ahoma"/>
      <family val="0"/>
    </font>
    <font>
      <b/>
      <sz val="8"/>
      <color indexed="48"/>
      <name val="Arial"/>
      <family val="2"/>
    </font>
    <font>
      <b/>
      <i/>
      <sz val="8"/>
      <color indexed="12"/>
      <name val="Arial"/>
      <family val="2"/>
    </font>
    <font>
      <sz val="7"/>
      <color indexed="8"/>
      <name val="Arial"/>
      <family val="0"/>
    </font>
    <font>
      <b/>
      <sz val="7"/>
      <color indexed="48"/>
      <name val="Arial"/>
      <family val="0"/>
    </font>
    <font>
      <sz val="8"/>
      <name val="Tahoma"/>
      <family val="0"/>
    </font>
    <font>
      <b/>
      <sz val="8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1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5" fillId="0" borderId="0" xfId="0" applyFont="1" applyAlignment="1" quotePrefix="1">
      <alignment horizontal="left" wrapText="1"/>
    </xf>
    <xf numFmtId="1" fontId="5" fillId="2" borderId="1" xfId="0" applyNumberFormat="1" applyFont="1" applyFill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12" fillId="6" borderId="5" xfId="0" applyFont="1" applyFill="1" applyBorder="1" applyAlignment="1">
      <alignment horizontal="left"/>
    </xf>
    <xf numFmtId="0" fontId="12" fillId="6" borderId="6" xfId="0" applyFont="1" applyFill="1" applyBorder="1" applyAlignment="1">
      <alignment horizontal="left"/>
    </xf>
    <xf numFmtId="0" fontId="12" fillId="6" borderId="0" xfId="0" applyFont="1" applyFill="1" applyAlignment="1">
      <alignment/>
    </xf>
    <xf numFmtId="0" fontId="12" fillId="6" borderId="3" xfId="0" applyFont="1" applyFill="1" applyBorder="1" applyAlignment="1">
      <alignment/>
    </xf>
    <xf numFmtId="0" fontId="13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3" borderId="0" xfId="0" applyFont="1" applyFill="1" applyAlignment="1">
      <alignment horizontal="left"/>
    </xf>
    <xf numFmtId="0" fontId="12" fillId="8" borderId="1" xfId="0" applyFont="1" applyFill="1" applyBorder="1" applyAlignment="1">
      <alignment horizontal="left"/>
    </xf>
    <xf numFmtId="0" fontId="12" fillId="3" borderId="0" xfId="0" applyFont="1" applyFill="1" applyAlignment="1">
      <alignment horizontal="left" wrapText="1"/>
    </xf>
    <xf numFmtId="0" fontId="12" fillId="8" borderId="5" xfId="0" applyFont="1" applyFill="1" applyBorder="1" applyAlignment="1">
      <alignment horizontal="left"/>
    </xf>
    <xf numFmtId="0" fontId="12" fillId="3" borderId="0" xfId="0" applyFont="1" applyFill="1" applyAlignment="1">
      <alignment/>
    </xf>
    <xf numFmtId="0" fontId="14" fillId="0" borderId="0" xfId="0" applyFont="1" applyAlignment="1">
      <alignment/>
    </xf>
    <xf numFmtId="0" fontId="13" fillId="5" borderId="0" xfId="0" applyFont="1" applyFill="1" applyAlignment="1">
      <alignment horizontal="left"/>
    </xf>
    <xf numFmtId="0" fontId="12" fillId="3" borderId="0" xfId="0" applyFont="1" applyFill="1" applyAlignment="1" quotePrefix="1">
      <alignment horizontal="left"/>
    </xf>
    <xf numFmtId="0" fontId="13" fillId="3" borderId="0" xfId="0" applyFont="1" applyFill="1" applyAlignment="1" quotePrefix="1">
      <alignment horizontal="left"/>
    </xf>
    <xf numFmtId="0" fontId="15" fillId="0" borderId="0" xfId="0" applyFont="1" applyAlignment="1">
      <alignment/>
    </xf>
    <xf numFmtId="0" fontId="15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6" fillId="3" borderId="0" xfId="0" applyFont="1" applyFill="1" applyAlignment="1">
      <alignment horizontal="left"/>
    </xf>
    <xf numFmtId="0" fontId="13" fillId="6" borderId="5" xfId="0" applyFont="1" applyFill="1" applyBorder="1" applyAlignment="1">
      <alignment/>
    </xf>
    <xf numFmtId="0" fontId="17" fillId="3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" borderId="0" xfId="0" applyFont="1" applyFill="1" applyAlignment="1">
      <alignment horizontal="left"/>
    </xf>
    <xf numFmtId="0" fontId="17" fillId="3" borderId="0" xfId="0" applyFont="1" applyFill="1" applyAlignment="1" quotePrefix="1">
      <alignment horizontal="left"/>
    </xf>
    <xf numFmtId="1" fontId="20" fillId="9" borderId="1" xfId="0" applyNumberFormat="1" applyFont="1" applyFill="1" applyBorder="1" applyAlignment="1">
      <alignment horizontal="left"/>
    </xf>
    <xf numFmtId="2" fontId="20" fillId="9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130" zoomScaleNormal="130" workbookViewId="0" topLeftCell="A1">
      <selection activeCell="A4" sqref="A4"/>
    </sheetView>
  </sheetViews>
  <sheetFormatPr defaultColWidth="9.140625" defaultRowHeight="12.75"/>
  <cols>
    <col min="1" max="1" width="20.7109375" style="62" customWidth="1"/>
    <col min="2" max="2" width="12.8515625" style="56" customWidth="1"/>
    <col min="3" max="3" width="31.00390625" style="56" customWidth="1"/>
    <col min="4" max="4" width="8.7109375" style="56" customWidth="1"/>
    <col min="5" max="16384" width="8.421875" style="62" bestFit="1" customWidth="1"/>
  </cols>
  <sheetData>
    <row r="1" spans="1:17" s="53" customFormat="1" ht="11.25">
      <c r="A1" s="72" t="s">
        <v>62</v>
      </c>
      <c r="B1" s="50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5" s="56" customFormat="1" ht="11.25">
      <c r="A2" s="54" t="s">
        <v>0</v>
      </c>
      <c r="B2" s="55"/>
      <c r="E2" s="57"/>
    </row>
    <row r="3" spans="1:5" s="56" customFormat="1" ht="11.25">
      <c r="A3" s="57" t="s">
        <v>71</v>
      </c>
      <c r="B3" s="58">
        <v>7000</v>
      </c>
      <c r="E3" s="57"/>
    </row>
    <row r="4" spans="1:5" s="56" customFormat="1" ht="13.5" customHeight="1">
      <c r="A4" s="59" t="s">
        <v>1</v>
      </c>
      <c r="B4" s="60">
        <v>70</v>
      </c>
      <c r="E4" s="57"/>
    </row>
    <row r="5" spans="1:5" ht="11.25">
      <c r="A5" s="57" t="s">
        <v>2</v>
      </c>
      <c r="B5" s="60">
        <v>0.63</v>
      </c>
      <c r="E5" s="61"/>
    </row>
    <row r="6" spans="1:5" ht="11.25">
      <c r="A6" s="57" t="s">
        <v>3</v>
      </c>
      <c r="B6" s="58">
        <v>0.45</v>
      </c>
      <c r="E6" s="61"/>
    </row>
    <row r="7" spans="1:5" ht="11.25">
      <c r="A7" s="57" t="s">
        <v>4</v>
      </c>
      <c r="B7" s="58">
        <v>0.6</v>
      </c>
      <c r="C7" s="56" t="s">
        <v>5</v>
      </c>
      <c r="E7" s="61"/>
    </row>
    <row r="8" spans="1:5" ht="11.25">
      <c r="A8" s="63" t="s">
        <v>6</v>
      </c>
      <c r="B8" s="63"/>
      <c r="E8" s="61"/>
    </row>
    <row r="9" spans="1:5" ht="11.25">
      <c r="A9" s="56" t="s">
        <v>7</v>
      </c>
      <c r="B9" s="78">
        <f>((B5/B6)*1.69)-0.7</f>
        <v>1.6659999999999997</v>
      </c>
      <c r="C9" s="56" t="s">
        <v>61</v>
      </c>
      <c r="E9" s="61"/>
    </row>
    <row r="10" spans="1:5" ht="11.25">
      <c r="A10" s="64" t="s">
        <v>69</v>
      </c>
      <c r="B10" s="78">
        <f>Formulas!F17</f>
        <v>3108.7329647035435</v>
      </c>
      <c r="C10" s="56" t="s">
        <v>61</v>
      </c>
      <c r="E10" s="61"/>
    </row>
    <row r="11" spans="1:5" ht="11.25">
      <c r="A11" s="64" t="s">
        <v>70</v>
      </c>
      <c r="B11" s="78">
        <f>Formulas!H17</f>
        <v>5179.149119196102</v>
      </c>
      <c r="C11" s="56" t="s">
        <v>61</v>
      </c>
      <c r="E11" s="61"/>
    </row>
    <row r="12" spans="1:5" ht="11.25">
      <c r="A12" s="65" t="s">
        <v>68</v>
      </c>
      <c r="B12" s="77">
        <f>Formulas!K8</f>
        <v>69.01387181641863</v>
      </c>
      <c r="C12" s="56" t="s">
        <v>61</v>
      </c>
      <c r="E12" s="61"/>
    </row>
    <row r="13" spans="1:5" ht="11.25">
      <c r="A13" s="57"/>
      <c r="B13" s="57"/>
      <c r="C13" s="57"/>
      <c r="D13" s="57"/>
      <c r="E13" s="61"/>
    </row>
    <row r="14" spans="1:5" ht="11.25">
      <c r="A14" s="73" t="s">
        <v>8</v>
      </c>
      <c r="B14" s="57"/>
      <c r="C14" s="57"/>
      <c r="D14" s="57"/>
      <c r="E14" s="61"/>
    </row>
    <row r="15" spans="1:5" ht="11.25">
      <c r="A15" s="73" t="s">
        <v>9</v>
      </c>
      <c r="B15" s="57"/>
      <c r="C15" s="57"/>
      <c r="D15" s="57"/>
      <c r="E15" s="61"/>
    </row>
    <row r="16" spans="1:5" ht="11.25">
      <c r="A16" s="73" t="s">
        <v>10</v>
      </c>
      <c r="B16" s="57"/>
      <c r="C16" s="57"/>
      <c r="D16" s="57"/>
      <c r="E16" s="61"/>
    </row>
    <row r="17" spans="1:5" s="66" customFormat="1" ht="11.25">
      <c r="A17" s="74"/>
      <c r="B17" s="67"/>
      <c r="C17" s="67"/>
      <c r="D17" s="57"/>
      <c r="E17" s="61"/>
    </row>
    <row r="18" spans="1:5" s="69" customFormat="1" ht="11.25">
      <c r="A18" s="75" t="s">
        <v>11</v>
      </c>
      <c r="B18" s="68"/>
      <c r="C18" s="68"/>
      <c r="D18" s="57"/>
      <c r="E18" s="61"/>
    </row>
    <row r="19" spans="1:5" ht="11.25">
      <c r="A19" s="73" t="s">
        <v>12</v>
      </c>
      <c r="B19" s="57"/>
      <c r="C19" s="57"/>
      <c r="D19" s="57"/>
      <c r="E19" s="61"/>
    </row>
    <row r="20" spans="1:5" ht="11.25">
      <c r="A20" s="73" t="s">
        <v>13</v>
      </c>
      <c r="B20" s="57"/>
      <c r="C20" s="57"/>
      <c r="D20" s="57"/>
      <c r="E20" s="61"/>
    </row>
    <row r="21" spans="1:5" ht="11.25">
      <c r="A21" s="73" t="s">
        <v>14</v>
      </c>
      <c r="B21" s="57"/>
      <c r="C21" s="57"/>
      <c r="D21" s="57"/>
      <c r="E21" s="61"/>
    </row>
    <row r="22" spans="1:5" ht="11.25">
      <c r="A22" s="76" t="s">
        <v>15</v>
      </c>
      <c r="B22" s="57"/>
      <c r="C22" s="57"/>
      <c r="D22" s="57"/>
      <c r="E22" s="61"/>
    </row>
    <row r="23" spans="1:5" s="70" customFormat="1" ht="11.25">
      <c r="A23" s="76" t="s">
        <v>16</v>
      </c>
      <c r="B23" s="68"/>
      <c r="C23" s="68"/>
      <c r="D23" s="57"/>
      <c r="E23" s="61"/>
    </row>
    <row r="24" spans="1:5" ht="11.25">
      <c r="A24" s="73" t="s">
        <v>17</v>
      </c>
      <c r="B24" s="57"/>
      <c r="C24" s="57"/>
      <c r="D24" s="57"/>
      <c r="E24" s="61"/>
    </row>
    <row r="25" spans="1:5" ht="11.25">
      <c r="A25" s="76" t="s">
        <v>18</v>
      </c>
      <c r="B25" s="57"/>
      <c r="C25" s="57"/>
      <c r="D25" s="57"/>
      <c r="E25" s="61"/>
    </row>
    <row r="26" spans="1:5" ht="11.25">
      <c r="A26" s="76" t="s">
        <v>19</v>
      </c>
      <c r="B26" s="57"/>
      <c r="C26" s="57"/>
      <c r="D26" s="57"/>
      <c r="E26" s="61"/>
    </row>
    <row r="27" spans="1:5" ht="11.25">
      <c r="A27" s="76" t="s">
        <v>20</v>
      </c>
      <c r="B27" s="57"/>
      <c r="C27" s="57"/>
      <c r="D27" s="57"/>
      <c r="E27" s="61"/>
    </row>
    <row r="28" spans="1:5" ht="11.25">
      <c r="A28" s="71"/>
      <c r="B28" s="57"/>
      <c r="C28" s="57"/>
      <c r="D28" s="57"/>
      <c r="E28" s="61"/>
    </row>
    <row r="29" spans="1:5" ht="11.25">
      <c r="A29" s="61"/>
      <c r="B29" s="57"/>
      <c r="C29" s="57"/>
      <c r="D29" s="57"/>
      <c r="E29" s="61"/>
    </row>
    <row r="30" spans="1:5" ht="11.25">
      <c r="A30" s="61"/>
      <c r="B30" s="57"/>
      <c r="C30" s="57"/>
      <c r="D30" s="57"/>
      <c r="E30" s="61"/>
    </row>
    <row r="31" spans="1:5" ht="11.25">
      <c r="A31" s="61"/>
      <c r="B31" s="57"/>
      <c r="C31" s="57"/>
      <c r="D31" s="57"/>
      <c r="E31" s="61"/>
    </row>
    <row r="32" spans="1:5" ht="11.25">
      <c r="A32" s="61"/>
      <c r="B32" s="57"/>
      <c r="C32" s="57"/>
      <c r="D32" s="57"/>
      <c r="E32" s="61"/>
    </row>
    <row r="33" spans="1:5" ht="11.25">
      <c r="A33" s="61"/>
      <c r="B33" s="57"/>
      <c r="C33" s="57"/>
      <c r="D33" s="57"/>
      <c r="E33" s="61"/>
    </row>
    <row r="34" spans="4:5" ht="11.25">
      <c r="D34" s="57"/>
      <c r="E34" s="61"/>
    </row>
    <row r="35" spans="4:5" ht="11.25">
      <c r="D35" s="57"/>
      <c r="E35" s="61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3"/>
  <sheetViews>
    <sheetView workbookViewId="0" topLeftCell="A1">
      <selection activeCell="B5" sqref="B5"/>
    </sheetView>
  </sheetViews>
  <sheetFormatPr defaultColWidth="9.140625" defaultRowHeight="12.75"/>
  <cols>
    <col min="1" max="1" width="6.140625" style="0" customWidth="1"/>
    <col min="2" max="2" width="14.421875" style="0" customWidth="1"/>
    <col min="3" max="3" width="9.8515625" style="1" customWidth="1"/>
    <col min="4" max="4" width="11.421875" style="1" bestFit="1" customWidth="1"/>
    <col min="5" max="5" width="15.00390625" style="1" customWidth="1"/>
    <col min="6" max="6" width="7.8515625" style="1" customWidth="1"/>
    <col min="7" max="7" width="5.8515625" style="2" customWidth="1"/>
    <col min="8" max="8" width="14.421875" style="1" customWidth="1"/>
    <col min="9" max="9" width="13.7109375" style="1" customWidth="1"/>
    <col min="10" max="10" width="7.00390625" style="1" customWidth="1"/>
    <col min="11" max="11" width="13.7109375" style="1" customWidth="1"/>
    <col min="12" max="12" width="15.421875" style="1" customWidth="1"/>
    <col min="13" max="13" width="13.57421875" style="1" customWidth="1"/>
    <col min="14" max="14" width="9.140625" style="1" bestFit="1" customWidth="1"/>
    <col min="15" max="16384" width="8.421875" style="0" bestFit="1" customWidth="1"/>
  </cols>
  <sheetData>
    <row r="1" spans="1:14" s="27" customFormat="1" ht="15.75">
      <c r="A1" s="26" t="s">
        <v>21</v>
      </c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</row>
    <row r="2" s="1" customFormat="1" ht="12.75"/>
    <row r="3" spans="2:11" s="1" customFormat="1" ht="12.75">
      <c r="B3" s="30" t="s">
        <v>0</v>
      </c>
      <c r="C3" s="31"/>
      <c r="D3" s="31"/>
      <c r="E3" s="32"/>
      <c r="H3" s="34" t="s">
        <v>6</v>
      </c>
      <c r="I3" s="20"/>
      <c r="J3" s="20"/>
      <c r="K3" s="35"/>
    </row>
    <row r="4" spans="2:11" s="1" customFormat="1" ht="12.75">
      <c r="B4" s="1" t="s">
        <v>66</v>
      </c>
      <c r="E4" s="33">
        <f>DATA!B3</f>
        <v>7000</v>
      </c>
      <c r="H4" s="1" t="s">
        <v>7</v>
      </c>
      <c r="K4" s="36">
        <f>DATA!B9</f>
        <v>1.6659999999999997</v>
      </c>
    </row>
    <row r="5" spans="2:11" s="1" customFormat="1" ht="12.75">
      <c r="B5" s="1" t="s">
        <v>22</v>
      </c>
      <c r="E5" s="40">
        <v>38292</v>
      </c>
      <c r="F5" s="38"/>
      <c r="H5" s="1" t="s">
        <v>23</v>
      </c>
      <c r="K5" s="36">
        <f>F17</f>
        <v>3108.7329647035435</v>
      </c>
    </row>
    <row r="6" spans="5:11" s="1" customFormat="1" ht="12.75">
      <c r="E6" s="40"/>
      <c r="F6" s="38"/>
      <c r="H6" s="1" t="s">
        <v>24</v>
      </c>
      <c r="K6" s="39">
        <f>I17</f>
        <v>5179.149119196102</v>
      </c>
    </row>
    <row r="7" spans="5:11" s="1" customFormat="1" ht="12.75">
      <c r="E7" s="37" t="s">
        <v>25</v>
      </c>
      <c r="F7" s="37"/>
      <c r="H7" s="1" t="s">
        <v>26</v>
      </c>
      <c r="K7" s="39">
        <f>DATA!B4</f>
        <v>70</v>
      </c>
    </row>
    <row r="8" spans="2:11" ht="12.75">
      <c r="B8" s="1" t="s">
        <v>27</v>
      </c>
      <c r="E8" s="36">
        <f>DATA!B5</f>
        <v>0.63</v>
      </c>
      <c r="H8" s="1" t="s">
        <v>28</v>
      </c>
      <c r="K8" s="39">
        <f>IF(K17&lt;0,0,K17)</f>
        <v>69.01387181641863</v>
      </c>
    </row>
    <row r="9" spans="2:5" ht="12.75">
      <c r="B9" s="1" t="s">
        <v>29</v>
      </c>
      <c r="E9" s="33">
        <f>DATA!B6</f>
        <v>0.45</v>
      </c>
    </row>
    <row r="11" spans="1:14" s="18" customFormat="1" ht="12.75">
      <c r="A11" s="17" t="s">
        <v>30</v>
      </c>
      <c r="D11" s="19"/>
      <c r="E11" s="19"/>
      <c r="F11" s="19"/>
      <c r="G11" s="23"/>
      <c r="H11" s="19"/>
      <c r="I11" s="19"/>
      <c r="J11" s="19"/>
      <c r="K11" s="19"/>
      <c r="L11" s="19"/>
      <c r="M11" s="19"/>
      <c r="N11" s="19"/>
    </row>
    <row r="12" spans="3:15" ht="68.25" customHeight="1">
      <c r="C12" s="2"/>
      <c r="D12" s="2" t="s">
        <v>31</v>
      </c>
      <c r="E12" s="48" t="s">
        <v>63</v>
      </c>
      <c r="F12" s="2"/>
      <c r="G12" s="2" t="s">
        <v>32</v>
      </c>
      <c r="H12" s="2" t="s">
        <v>33</v>
      </c>
      <c r="I12" s="2" t="s">
        <v>34</v>
      </c>
      <c r="J12" s="2"/>
      <c r="K12" s="2" t="s">
        <v>35</v>
      </c>
      <c r="L12" s="2"/>
      <c r="O12" s="3"/>
    </row>
    <row r="13" spans="3:15" ht="67.5" customHeight="1">
      <c r="C13" s="45" t="s">
        <v>36</v>
      </c>
      <c r="D13" s="4" t="s">
        <v>37</v>
      </c>
      <c r="E13" s="4" t="s">
        <v>38</v>
      </c>
      <c r="F13" s="4"/>
      <c r="G13" s="4" t="s">
        <v>39</v>
      </c>
      <c r="H13" s="4" t="s">
        <v>40</v>
      </c>
      <c r="I13" s="45" t="s">
        <v>41</v>
      </c>
      <c r="J13" s="4"/>
      <c r="K13" s="4" t="s">
        <v>42</v>
      </c>
      <c r="L13" s="4"/>
      <c r="O13" s="3"/>
    </row>
    <row r="14" spans="3:15" s="7" customFormat="1" ht="17.25" customHeight="1">
      <c r="C14" s="5" t="s">
        <v>43</v>
      </c>
      <c r="D14" s="5"/>
      <c r="E14" s="5" t="s">
        <v>64</v>
      </c>
      <c r="F14" s="5"/>
      <c r="G14" s="6" t="s">
        <v>44</v>
      </c>
      <c r="H14" s="5" t="s">
        <v>64</v>
      </c>
      <c r="I14" s="5" t="s">
        <v>64</v>
      </c>
      <c r="J14" s="24" t="s">
        <v>45</v>
      </c>
      <c r="K14" s="5" t="s">
        <v>64</v>
      </c>
      <c r="L14" s="5"/>
      <c r="O14" s="6"/>
    </row>
    <row r="15" spans="2:15" ht="33" customHeight="1">
      <c r="B15" s="25" t="s">
        <v>46</v>
      </c>
      <c r="C15" s="4" t="s">
        <v>47</v>
      </c>
      <c r="D15" s="4" t="s">
        <v>37</v>
      </c>
      <c r="E15" s="4" t="s">
        <v>48</v>
      </c>
      <c r="F15" s="4" t="s">
        <v>73</v>
      </c>
      <c r="G15" s="45" t="s">
        <v>72</v>
      </c>
      <c r="H15" s="4" t="s">
        <v>74</v>
      </c>
      <c r="I15" s="4" t="s">
        <v>49</v>
      </c>
      <c r="J15" s="4" t="s">
        <v>50</v>
      </c>
      <c r="K15" s="4" t="s">
        <v>51</v>
      </c>
      <c r="L15" s="4" t="s">
        <v>65</v>
      </c>
      <c r="O15" s="3"/>
    </row>
    <row r="16" spans="1:15" s="11" customFormat="1" ht="17.25" customHeight="1">
      <c r="A16" s="11" t="s">
        <v>52</v>
      </c>
      <c r="B16" s="11">
        <f>DATA!B5</f>
        <v>0.63</v>
      </c>
      <c r="C16" s="46">
        <f>DATA!B4</f>
        <v>70</v>
      </c>
      <c r="D16" s="13">
        <f>B16/C16</f>
        <v>0.009</v>
      </c>
      <c r="E16" s="13">
        <f>(((1.8*EXP(D16*85))))*1000</f>
        <v>3868.189874379396</v>
      </c>
      <c r="F16" s="79">
        <f>IF(E16&gt;DATA!B3,DATA!B3,E16)</f>
        <v>3868.189874379396</v>
      </c>
      <c r="G16" s="49">
        <f>F16*0.02</f>
        <v>77.36379748758792</v>
      </c>
      <c r="H16" s="49"/>
      <c r="I16" s="49"/>
      <c r="J16" s="49">
        <f>H17*0.02</f>
        <v>103.58298238392204</v>
      </c>
      <c r="K16" s="13">
        <f>($G$16-G16)/DATA!B7</f>
        <v>0</v>
      </c>
      <c r="L16" s="13"/>
      <c r="O16" s="12"/>
    </row>
    <row r="17" spans="1:48" s="14" customFormat="1" ht="17.25" customHeight="1">
      <c r="A17" t="s">
        <v>53</v>
      </c>
      <c r="B17">
        <f>DATA!B6</f>
        <v>0.45</v>
      </c>
      <c r="C17" s="47">
        <f>DATA!B4</f>
        <v>70</v>
      </c>
      <c r="D17" s="2">
        <f>B17/C17</f>
        <v>0.0064285714285714285</v>
      </c>
      <c r="E17" s="2">
        <f>(((1.8*EXP(D17*85))))*1000</f>
        <v>3108.7329647035435</v>
      </c>
      <c r="F17" s="2">
        <f>IF(E17&gt;E4,E4,E17)</f>
        <v>3108.7329647035435</v>
      </c>
      <c r="G17" s="2">
        <f>F17*0.02</f>
        <v>62.17465929407087</v>
      </c>
      <c r="H17" s="2">
        <f>MIN(F17*$K$4,DATA!B3)</f>
        <v>5179.149119196102</v>
      </c>
      <c r="I17" s="2">
        <f>IF(H17&gt;$E$4,$E$4,H17)</f>
        <v>5179.149119196102</v>
      </c>
      <c r="J17" s="2">
        <f>G17</f>
        <v>62.17465929407087</v>
      </c>
      <c r="K17" s="2">
        <f>(J16-G17)/DATA!B7</f>
        <v>69.01387181641863</v>
      </c>
      <c r="L17" s="2">
        <f>K17/0.45</f>
        <v>153.3641595920414</v>
      </c>
      <c r="N17" s="2"/>
      <c r="O17" s="2"/>
      <c r="P17" s="15"/>
      <c r="Q17" s="15"/>
      <c r="R17" s="15"/>
      <c r="T17" s="15"/>
      <c r="U17" s="15"/>
      <c r="V17" s="15"/>
      <c r="X17" s="15"/>
      <c r="Y17" s="15"/>
      <c r="Z17" s="15"/>
      <c r="AB17" s="15"/>
      <c r="AC17" s="15"/>
      <c r="AD17" s="15"/>
      <c r="AF17" s="15"/>
      <c r="AG17" s="15"/>
      <c r="AH17" s="15"/>
      <c r="AJ17" s="15"/>
      <c r="AK17" s="15"/>
      <c r="AL17" s="15"/>
      <c r="AN17" s="15"/>
      <c r="AO17" s="15"/>
      <c r="AP17" s="15"/>
      <c r="AR17" s="15"/>
      <c r="AS17" s="15"/>
      <c r="AT17" s="15"/>
      <c r="AV17" s="15"/>
    </row>
    <row r="18" spans="3:15" ht="12.75">
      <c r="C18" s="2"/>
      <c r="D18" s="2"/>
      <c r="E18" s="2"/>
      <c r="F18" s="2"/>
      <c r="H18" s="2"/>
      <c r="I18" s="2"/>
      <c r="J18" s="2"/>
      <c r="K18" s="2"/>
      <c r="L18" s="2"/>
      <c r="M18" s="2"/>
      <c r="N18" s="2"/>
      <c r="O18" s="2"/>
    </row>
    <row r="19" spans="2:15" ht="12.75">
      <c r="B19" s="2"/>
      <c r="C19" s="2"/>
      <c r="D19" s="4" t="s">
        <v>54</v>
      </c>
      <c r="E19" s="2" t="s">
        <v>67</v>
      </c>
      <c r="F19" s="2"/>
      <c r="H19" s="2"/>
      <c r="I19" s="2"/>
      <c r="J19" s="2"/>
      <c r="K19" s="2"/>
      <c r="L19" s="2"/>
      <c r="M19" s="2"/>
      <c r="N19" s="2"/>
      <c r="O19" s="2"/>
    </row>
    <row r="20" spans="3:15" ht="12.75">
      <c r="C20" s="2"/>
      <c r="D20" s="4"/>
      <c r="E20" s="2"/>
      <c r="F20" s="2"/>
      <c r="H20" s="2"/>
      <c r="I20" s="2"/>
      <c r="J20" s="2"/>
      <c r="K20" s="2"/>
      <c r="L20" s="2"/>
      <c r="M20" s="2"/>
      <c r="N20" s="2"/>
      <c r="O20" s="3"/>
    </row>
    <row r="21" spans="1:2" ht="12.75">
      <c r="A21" s="10"/>
      <c r="B21" s="10"/>
    </row>
    <row r="22" spans="1:2" ht="12.75">
      <c r="A22" s="1"/>
      <c r="B22" s="1"/>
    </row>
    <row r="23" spans="1:14" s="9" customFormat="1" ht="12.75">
      <c r="A23" s="1"/>
      <c r="B23" s="1"/>
      <c r="C23" s="42" t="s">
        <v>11</v>
      </c>
      <c r="D23" s="8"/>
      <c r="E23" s="8"/>
      <c r="F23" s="8"/>
      <c r="G23" s="21"/>
      <c r="H23" s="8"/>
      <c r="I23" s="8"/>
      <c r="J23" s="8"/>
      <c r="K23" s="8"/>
      <c r="L23" s="8"/>
      <c r="M23" s="8"/>
      <c r="N23" s="8"/>
    </row>
    <row r="24" spans="1:7" s="10" customFormat="1" ht="12.75">
      <c r="A24" s="1"/>
      <c r="B24" s="1"/>
      <c r="C24" s="43" t="s">
        <v>12</v>
      </c>
      <c r="G24" s="22"/>
    </row>
    <row r="25" spans="1:3" ht="12.75">
      <c r="A25" s="1"/>
      <c r="B25" s="1"/>
      <c r="C25" s="41" t="s">
        <v>13</v>
      </c>
    </row>
    <row r="26" spans="1:3" ht="12.75">
      <c r="A26" s="10"/>
      <c r="B26" s="10"/>
      <c r="C26" s="41" t="s">
        <v>14</v>
      </c>
    </row>
    <row r="27" spans="1:3" ht="12.75">
      <c r="A27" s="1"/>
      <c r="B27" s="1"/>
      <c r="C27" s="41" t="s">
        <v>55</v>
      </c>
    </row>
    <row r="28" spans="1:3" ht="12.75">
      <c r="A28" s="1"/>
      <c r="B28" s="1"/>
      <c r="C28" s="41" t="s">
        <v>56</v>
      </c>
    </row>
    <row r="29" spans="1:14" s="16" customFormat="1" ht="12.75">
      <c r="A29" s="1"/>
      <c r="B29" s="1"/>
      <c r="C29" s="43" t="s">
        <v>17</v>
      </c>
      <c r="D29" s="10"/>
      <c r="E29" s="10"/>
      <c r="F29" s="10"/>
      <c r="G29" s="22"/>
      <c r="H29" s="10"/>
      <c r="I29" s="10"/>
      <c r="J29" s="10"/>
      <c r="K29" s="10"/>
      <c r="L29" s="10"/>
      <c r="M29" s="10"/>
      <c r="N29" s="10"/>
    </row>
    <row r="30" spans="1:3" ht="12.75">
      <c r="A30" s="1"/>
      <c r="B30" s="1"/>
      <c r="C30" s="41" t="s">
        <v>57</v>
      </c>
    </row>
    <row r="31" ht="12.75">
      <c r="C31" s="41" t="s">
        <v>58</v>
      </c>
    </row>
    <row r="32" ht="12.75">
      <c r="C32" s="41" t="s">
        <v>59</v>
      </c>
    </row>
    <row r="33" ht="12.75">
      <c r="C33" s="44" t="s">
        <v>60</v>
      </c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Raun</cp:lastModifiedBy>
  <dcterms:created xsi:type="dcterms:W3CDTF">2006-01-19T19:49:04Z</dcterms:created>
  <dcterms:modified xsi:type="dcterms:W3CDTF">2006-07-27T21:12:22Z</dcterms:modified>
  <cp:category/>
  <cp:version/>
  <cp:contentType/>
  <cp:contentStatus/>
</cp:coreProperties>
</file>