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1"/>
  </bookViews>
  <sheets>
    <sheet name="NFOA-CV" sheetId="1" r:id="rId1"/>
    <sheet name="NFOA-MaxYld" sheetId="2" r:id="rId2"/>
  </sheets>
  <externalReferences>
    <externalReference r:id="rId5"/>
  </externalReferences>
  <definedNames>
    <definedName name="Actual_x1">'[1]PSTable'!$B$11</definedName>
    <definedName name="Actual_x2">'[1]PSTable'!$B$12</definedName>
    <definedName name="Actual_x4">'[1]PSTable'!$B$13</definedName>
    <definedName name="Application_Rate">'[1]PSTable'!$B$8</definedName>
    <definedName name="RI">'NFOA-CV'!$B$17</definedName>
  </definedNames>
  <calcPr fullCalcOnLoad="1"/>
</workbook>
</file>

<file path=xl/comments1.xml><?xml version="1.0" encoding="utf-8"?>
<comments xmlns="http://schemas.openxmlformats.org/spreadsheetml/2006/main">
  <authors>
    <author>Marvin Stone</author>
  </authors>
  <commentLis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</commentList>
</comments>
</file>

<file path=xl/comments2.xml><?xml version="1.0" encoding="utf-8"?>
<comments xmlns="http://schemas.openxmlformats.org/spreadsheetml/2006/main">
  <authors>
    <author>Marvin Stone</author>
  </authors>
  <commentLis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</commentList>
</comments>
</file>

<file path=xl/sharedStrings.xml><?xml version="1.0" encoding="utf-8"?>
<sst xmlns="http://schemas.openxmlformats.org/spreadsheetml/2006/main" count="206" uniqueCount="109">
  <si>
    <t>Response Index Algorithm</t>
  </si>
  <si>
    <t>INPUTS</t>
  </si>
  <si>
    <t>Instructions</t>
  </si>
  <si>
    <t>NDVI (FP)</t>
  </si>
  <si>
    <t>NDVI (NRS)</t>
  </si>
  <si>
    <t>Year</t>
  </si>
  <si>
    <t>Algorithm</t>
  </si>
  <si>
    <t>Yield Potential Curve</t>
  </si>
  <si>
    <t xml:space="preserve">YP0 =  0.344*EXP(INSEY*267.65) </t>
  </si>
  <si>
    <t>YP0 =  0.5005*EXP(INSEY*267.65)</t>
  </si>
  <si>
    <t>YP0 =  0.359*EXP(INSEY*324.4)</t>
  </si>
  <si>
    <t>NUE</t>
  </si>
  <si>
    <t>Current Name</t>
  </si>
  <si>
    <t>Current Coefficient</t>
  </si>
  <si>
    <t>RI</t>
  </si>
  <si>
    <t>GDD&gt;0</t>
  </si>
  <si>
    <t>Max Yield, bu/ac</t>
  </si>
  <si>
    <t>Critical CV</t>
  </si>
  <si>
    <t>UAN = 1.27 kg/l</t>
  </si>
  <si>
    <t>lb N/acre*0.3128= ml UAN/m2 (no efficiency factor)</t>
  </si>
  <si>
    <t>ml UAN/m2 *3.196 = lb N/ac</t>
  </si>
  <si>
    <t>lb N acre * 0.0875 = ml N/m2</t>
  </si>
  <si>
    <t>*winter wheat option fertilizes each plot based on YP0 multipled times RI (which equals YPN)</t>
  </si>
  <si>
    <t>Application rate table (NDVI Vs. Valve Setting)</t>
  </si>
  <si>
    <t>including 60% NUE</t>
  </si>
  <si>
    <t>NDVI</t>
  </si>
  <si>
    <t>ml UAN/m2</t>
  </si>
  <si>
    <t>INSEY</t>
  </si>
  <si>
    <t>YP0</t>
  </si>
  <si>
    <t>YPN*</t>
  </si>
  <si>
    <t>lbN/acre</t>
  </si>
  <si>
    <t>Algorithm Selection Table</t>
  </si>
  <si>
    <t>Index</t>
  </si>
  <si>
    <t>Coefficient</t>
  </si>
  <si>
    <t>Name</t>
  </si>
  <si>
    <t>Current Selection</t>
  </si>
  <si>
    <t>YP0+1STD</t>
  </si>
  <si>
    <t>YP0 2004</t>
  </si>
  <si>
    <t>Plot</t>
  </si>
  <si>
    <t>YPN-CV</t>
  </si>
  <si>
    <t>CV (less &lt;40)</t>
  </si>
  <si>
    <t>107-1</t>
  </si>
  <si>
    <t>107-2</t>
  </si>
  <si>
    <t>107-3</t>
  </si>
  <si>
    <t>107-4</t>
  </si>
  <si>
    <t>107-5</t>
  </si>
  <si>
    <t>107-6</t>
  </si>
  <si>
    <t>107-7</t>
  </si>
  <si>
    <t>107-8</t>
  </si>
  <si>
    <t>107-9</t>
  </si>
  <si>
    <t>107-10</t>
  </si>
  <si>
    <t>107-11</t>
  </si>
  <si>
    <t>107-12</t>
  </si>
  <si>
    <t>107-13</t>
  </si>
  <si>
    <t>107-14</t>
  </si>
  <si>
    <t>107-15</t>
  </si>
  <si>
    <t>107-16</t>
  </si>
  <si>
    <t>107-17</t>
  </si>
  <si>
    <t>107-18</t>
  </si>
  <si>
    <t>107-19</t>
  </si>
  <si>
    <t>107-20</t>
  </si>
  <si>
    <t>107-21</t>
  </si>
  <si>
    <t>107-22</t>
  </si>
  <si>
    <t>107-23</t>
  </si>
  <si>
    <t>107-24</t>
  </si>
  <si>
    <t>108-1</t>
  </si>
  <si>
    <t>108-2</t>
  </si>
  <si>
    <t>108-3</t>
  </si>
  <si>
    <t>108-4</t>
  </si>
  <si>
    <t>108-5</t>
  </si>
  <si>
    <t>108-6</t>
  </si>
  <si>
    <t>108-7</t>
  </si>
  <si>
    <t>108-8</t>
  </si>
  <si>
    <t>108-9</t>
  </si>
  <si>
    <t>108-10</t>
  </si>
  <si>
    <t>108-11</t>
  </si>
  <si>
    <t>108-12</t>
  </si>
  <si>
    <t>108-13</t>
  </si>
  <si>
    <t>108-14</t>
  </si>
  <si>
    <t>108-15</t>
  </si>
  <si>
    <t>108-16</t>
  </si>
  <si>
    <t>108-17</t>
  </si>
  <si>
    <t>108-18</t>
  </si>
  <si>
    <t>108-19</t>
  </si>
  <si>
    <t>108-20</t>
  </si>
  <si>
    <t>108-21</t>
  </si>
  <si>
    <t>108-22</t>
  </si>
  <si>
    <t>108-23</t>
  </si>
  <si>
    <t>108-24</t>
  </si>
  <si>
    <r>
      <t>YP</t>
    </r>
    <r>
      <rPr>
        <b/>
        <vertAlign val="subscript"/>
        <sz val="10"/>
        <rFont val="Arial"/>
        <family val="2"/>
      </rPr>
      <t xml:space="preserve">0 </t>
    </r>
    <r>
      <rPr>
        <b/>
        <sz val="10"/>
        <rFont val="Arial"/>
        <family val="2"/>
      </rPr>
      <t>= 0.522*EXP(INSEY*274.7)</t>
    </r>
  </si>
  <si>
    <t>YP0 2005</t>
  </si>
  <si>
    <t>0.4, 0.5, 0.6</t>
  </si>
  <si>
    <t>CV Cap</t>
  </si>
  <si>
    <t xml:space="preserve">N rate, </t>
  </si>
  <si>
    <t>YPN</t>
  </si>
  <si>
    <t>N rate</t>
  </si>
  <si>
    <t>lb/acre</t>
  </si>
  <si>
    <t>Diff</t>
  </si>
  <si>
    <t>AVG</t>
  </si>
  <si>
    <t>Max Yield Algorithm</t>
  </si>
  <si>
    <t>YPMAX</t>
  </si>
  <si>
    <t>YP Max</t>
  </si>
  <si>
    <t>No CV</t>
  </si>
  <si>
    <t>YP, Nrich Strip</t>
  </si>
  <si>
    <t>YP N Rich Strip</t>
  </si>
  <si>
    <t>YP0 2006</t>
  </si>
  <si>
    <r>
      <t>YP</t>
    </r>
    <r>
      <rPr>
        <b/>
        <vertAlign val="subscript"/>
        <sz val="10"/>
        <rFont val="Arial"/>
        <family val="2"/>
      </rPr>
      <t xml:space="preserve">0 </t>
    </r>
    <r>
      <rPr>
        <b/>
        <sz val="10"/>
        <rFont val="Arial"/>
        <family val="2"/>
      </rPr>
      <t>= 0.532*EXP(INSEY*270.1)</t>
    </r>
  </si>
  <si>
    <t>YPMAX &gt;=  YPN &gt;= (YP0 * RI) * ((CVcap-CV / CVcap-CV crtical value)</t>
  </si>
  <si>
    <t>ATG Input Page (2006 CV winter wheat option)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</si>
</sst>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sz val="8"/>
      <name val="Tahoma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57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 quotePrefix="1">
      <alignment horizontal="right"/>
    </xf>
    <xf numFmtId="0" fontId="3" fillId="2" borderId="2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 quotePrefix="1">
      <alignment horizontal="left"/>
    </xf>
    <xf numFmtId="0" fontId="3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 quotePrefix="1">
      <alignment horizontal="left"/>
    </xf>
    <xf numFmtId="0" fontId="2" fillId="2" borderId="3" xfId="0" applyFont="1" applyFill="1" applyBorder="1" applyAlignment="1" quotePrefix="1">
      <alignment horizontal="left"/>
    </xf>
    <xf numFmtId="2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2" fontId="2" fillId="2" borderId="3" xfId="0" applyNumberFormat="1" applyFont="1" applyFill="1" applyBorder="1" applyAlignment="1">
      <alignment horizontal="left"/>
    </xf>
    <xf numFmtId="2" fontId="0" fillId="2" borderId="2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3" fillId="4" borderId="0" xfId="0" applyFont="1" applyFill="1" applyAlignment="1">
      <alignment/>
    </xf>
    <xf numFmtId="2" fontId="3" fillId="4" borderId="0" xfId="0" applyNumberFormat="1" applyFont="1" applyFill="1" applyAlignment="1">
      <alignment/>
    </xf>
    <xf numFmtId="0" fontId="11" fillId="4" borderId="0" xfId="0" applyFont="1" applyFill="1" applyAlignment="1" quotePrefix="1">
      <alignment horizontal="left" vertical="center"/>
    </xf>
    <xf numFmtId="0" fontId="1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" fillId="5" borderId="5" xfId="0" applyFont="1" applyFill="1" applyBorder="1" applyAlignment="1" quotePrefix="1">
      <alignment horizontal="center"/>
    </xf>
    <xf numFmtId="0" fontId="1" fillId="5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yle%20Freeman\Local%20Settings\Temporary%20Internet%20Files\OLK2EE\ATG_Winter_Wheat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VTable_MY"/>
      <sheetName val="NVChart_MY"/>
      <sheetName val="NVTable_RI"/>
      <sheetName val="NVChart_RI"/>
      <sheetName val="PSTable"/>
      <sheetName val="PSChart"/>
    </sheetNames>
    <sheetDataSet>
      <sheetData sheetId="4">
        <row r="8">
          <cell r="B8">
            <v>80</v>
          </cell>
        </row>
        <row r="11">
          <cell r="B11">
            <v>1</v>
          </cell>
        </row>
        <row r="12">
          <cell r="B12">
            <v>2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1"/>
  <sheetViews>
    <sheetView workbookViewId="0" topLeftCell="A1">
      <selection activeCell="F13" sqref="F13:J13"/>
    </sheetView>
  </sheetViews>
  <sheetFormatPr defaultColWidth="9.140625" defaultRowHeight="12.75"/>
  <cols>
    <col min="2" max="2" width="13.28125" style="0" customWidth="1"/>
    <col min="3" max="3" width="15.8515625" style="0" customWidth="1"/>
    <col min="4" max="4" width="11.57421875" style="0" customWidth="1"/>
    <col min="5" max="5" width="11.8515625" style="0" customWidth="1"/>
    <col min="6" max="7" width="11.00390625" style="0" customWidth="1"/>
    <col min="8" max="8" width="12.421875" style="0" customWidth="1"/>
    <col min="9" max="9" width="12.140625" style="15" customWidth="1"/>
    <col min="10" max="10" width="10.00390625" style="15" customWidth="1"/>
    <col min="11" max="11" width="7.00390625" style="0" customWidth="1"/>
    <col min="12" max="12" width="22.8515625" style="0" customWidth="1"/>
  </cols>
  <sheetData>
    <row r="1" spans="1:11" ht="12.75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34"/>
    </row>
    <row r="2" spans="1:11" ht="12.75">
      <c r="A2" s="53"/>
      <c r="B2" s="52"/>
      <c r="C2" s="52"/>
      <c r="D2" s="52"/>
      <c r="E2" s="52"/>
      <c r="F2" s="52"/>
      <c r="G2" s="52"/>
      <c r="H2" s="52"/>
      <c r="I2" s="52"/>
      <c r="J2" s="52"/>
      <c r="K2" s="34"/>
    </row>
    <row r="3" spans="1:1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34"/>
    </row>
    <row r="4" spans="1:1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34"/>
    </row>
    <row r="5" spans="1:11" ht="20.25">
      <c r="A5" s="41" t="s">
        <v>0</v>
      </c>
      <c r="B5" s="39"/>
      <c r="C5" s="39"/>
      <c r="D5" s="40"/>
      <c r="E5" s="40"/>
      <c r="F5" s="40"/>
      <c r="G5" s="40"/>
      <c r="H5" s="40"/>
      <c r="I5" s="40"/>
      <c r="J5" s="40"/>
      <c r="K5" s="34"/>
    </row>
    <row r="6" spans="1:11" ht="13.5" thickBot="1">
      <c r="A6" s="54" t="s">
        <v>1</v>
      </c>
      <c r="B6" s="55"/>
      <c r="C6" s="55"/>
      <c r="D6" s="55"/>
      <c r="E6" s="55"/>
      <c r="F6" s="55" t="s">
        <v>2</v>
      </c>
      <c r="G6" s="55"/>
      <c r="H6" s="55"/>
      <c r="I6" s="55"/>
      <c r="J6" s="55"/>
      <c r="K6" s="38"/>
    </row>
    <row r="7" spans="1:11" ht="12.75">
      <c r="A7" s="8"/>
      <c r="B7" s="17" t="s">
        <v>3</v>
      </c>
      <c r="C7" s="17" t="s">
        <v>4</v>
      </c>
      <c r="D7" s="18" t="s">
        <v>103</v>
      </c>
      <c r="E7" s="8"/>
      <c r="F7" s="8"/>
      <c r="G7" s="8"/>
      <c r="H7" s="8"/>
      <c r="I7" s="19"/>
      <c r="J7" s="19"/>
      <c r="K7" s="8"/>
    </row>
    <row r="8" spans="1:11" ht="12.75">
      <c r="A8" s="8"/>
      <c r="B8" s="36">
        <v>0.4</v>
      </c>
      <c r="C8" s="35">
        <v>0.8</v>
      </c>
      <c r="D8" s="42">
        <f>MIN((((($I$15*EXP(($C$8/$C$17)*274.7))*1000)/1.12/60)),$B$20)</f>
        <v>72.87664531306557</v>
      </c>
      <c r="E8" s="8"/>
      <c r="F8" s="21" t="s">
        <v>5</v>
      </c>
      <c r="G8" s="21"/>
      <c r="H8" s="21" t="s">
        <v>6</v>
      </c>
      <c r="I8" s="22"/>
      <c r="J8" s="19"/>
      <c r="K8" s="8"/>
    </row>
    <row r="9" spans="1:11" ht="12.75">
      <c r="A9" s="8"/>
      <c r="B9" s="19"/>
      <c r="C9" s="19"/>
      <c r="D9" s="8"/>
      <c r="E9" s="8"/>
      <c r="F9" s="17">
        <v>2002</v>
      </c>
      <c r="G9" s="17"/>
      <c r="H9" s="17" t="s">
        <v>8</v>
      </c>
      <c r="I9" s="17"/>
      <c r="J9" s="19"/>
      <c r="K9" s="8"/>
    </row>
    <row r="10" spans="1:11" ht="12.75">
      <c r="A10" s="8"/>
      <c r="B10" s="23" t="s">
        <v>7</v>
      </c>
      <c r="C10" s="19"/>
      <c r="D10" s="8"/>
      <c r="E10" s="24"/>
      <c r="F10" s="17">
        <v>2003</v>
      </c>
      <c r="G10" s="17"/>
      <c r="H10" s="17" t="s">
        <v>9</v>
      </c>
      <c r="I10" s="17"/>
      <c r="J10" s="19"/>
      <c r="K10" s="8"/>
    </row>
    <row r="11" spans="1:11" ht="12.75">
      <c r="A11" s="8"/>
      <c r="B11" s="8"/>
      <c r="C11" s="25"/>
      <c r="D11" s="8"/>
      <c r="E11" s="26"/>
      <c r="F11" s="23">
        <v>2004</v>
      </c>
      <c r="G11" s="23"/>
      <c r="H11" s="23" t="s">
        <v>10</v>
      </c>
      <c r="I11" s="23"/>
      <c r="J11" s="19"/>
      <c r="K11" s="8"/>
    </row>
    <row r="12" spans="1:11" ht="15.75">
      <c r="A12" s="8"/>
      <c r="B12" s="25"/>
      <c r="C12" s="25"/>
      <c r="D12" s="8"/>
      <c r="E12" s="27"/>
      <c r="F12" s="23">
        <v>2005</v>
      </c>
      <c r="G12" s="23"/>
      <c r="H12" s="37" t="s">
        <v>89</v>
      </c>
      <c r="I12" s="23"/>
      <c r="J12" s="19"/>
      <c r="K12" s="8"/>
    </row>
    <row r="13" spans="1:11" ht="15.75">
      <c r="A13" s="8"/>
      <c r="B13" s="23" t="s">
        <v>11</v>
      </c>
      <c r="C13" s="25"/>
      <c r="D13" s="8"/>
      <c r="E13" s="27"/>
      <c r="F13" s="58">
        <v>2006</v>
      </c>
      <c r="H13" s="37" t="s">
        <v>106</v>
      </c>
      <c r="K13" s="8"/>
    </row>
    <row r="14" spans="1:11" ht="12.75">
      <c r="A14" s="8"/>
      <c r="B14" s="30">
        <v>0.6</v>
      </c>
      <c r="C14" s="19" t="s">
        <v>91</v>
      </c>
      <c r="D14" s="8"/>
      <c r="E14" s="27"/>
      <c r="F14" s="22" t="s">
        <v>12</v>
      </c>
      <c r="G14" s="22"/>
      <c r="H14" s="28"/>
      <c r="I14" s="29" t="s">
        <v>13</v>
      </c>
      <c r="J14" s="19"/>
      <c r="K14" s="8"/>
    </row>
    <row r="15" spans="1:11" ht="12.75">
      <c r="A15" s="14"/>
      <c r="B15" s="19"/>
      <c r="C15" s="19"/>
      <c r="D15" s="8"/>
      <c r="E15" s="8"/>
      <c r="F15" s="17" t="str">
        <f>VLOOKUP(D85,A85:C89,3)</f>
        <v>YP0 2006</v>
      </c>
      <c r="G15" s="17"/>
      <c r="H15" s="19"/>
      <c r="I15" s="17">
        <f>VLOOKUP(D85,A85:B89,2)</f>
        <v>0.532</v>
      </c>
      <c r="J15" s="19"/>
      <c r="K15" s="8"/>
    </row>
    <row r="16" spans="1:11" ht="12.75">
      <c r="A16" s="14"/>
      <c r="B16" s="22" t="s">
        <v>14</v>
      </c>
      <c r="C16" s="22" t="s">
        <v>15</v>
      </c>
      <c r="D16" s="8"/>
      <c r="E16" s="19"/>
      <c r="F16" s="19"/>
      <c r="G16" s="19"/>
      <c r="H16" s="19"/>
      <c r="I16" s="19"/>
      <c r="J16" s="19"/>
      <c r="K16" s="8"/>
    </row>
    <row r="17" spans="1:11" ht="12.75">
      <c r="A17" s="8"/>
      <c r="B17" s="31">
        <f>IF($C$8/$B$8&lt;1.72,$C$8/$B$8*1.69-0.7,$C$8/$B$8)</f>
        <v>2</v>
      </c>
      <c r="C17" s="32">
        <v>99</v>
      </c>
      <c r="D17" s="8"/>
      <c r="E17" s="19"/>
      <c r="F17" s="19"/>
      <c r="G17" s="19"/>
      <c r="H17" s="19"/>
      <c r="I17" s="19"/>
      <c r="J17" s="19"/>
      <c r="K17" s="8"/>
    </row>
    <row r="18" spans="1:11" ht="12.75">
      <c r="A18" s="8"/>
      <c r="B18" s="19"/>
      <c r="C18" s="19"/>
      <c r="D18" s="8"/>
      <c r="E18" s="19"/>
      <c r="F18" s="19"/>
      <c r="G18" s="19"/>
      <c r="H18" s="19"/>
      <c r="I18" s="19"/>
      <c r="J18" s="19"/>
      <c r="K18" s="8"/>
    </row>
    <row r="19" spans="1:11" ht="12.75">
      <c r="A19" s="8"/>
      <c r="B19" s="17" t="s">
        <v>16</v>
      </c>
      <c r="C19" s="23"/>
      <c r="D19" s="8"/>
      <c r="E19" s="19"/>
      <c r="F19" s="19" t="s">
        <v>107</v>
      </c>
      <c r="G19" s="19"/>
      <c r="H19" s="19"/>
      <c r="I19" s="19"/>
      <c r="J19" s="19"/>
      <c r="K19" s="8"/>
    </row>
    <row r="20" spans="1:11" ht="12.75">
      <c r="A20" s="8"/>
      <c r="B20" s="42">
        <v>150</v>
      </c>
      <c r="C20" s="19"/>
      <c r="D20" s="8"/>
      <c r="E20" s="19"/>
      <c r="F20" s="19"/>
      <c r="G20" s="19"/>
      <c r="H20" s="19"/>
      <c r="I20" s="19"/>
      <c r="J20" s="19"/>
      <c r="K20" s="8"/>
    </row>
    <row r="21" spans="1:11" ht="12.75">
      <c r="A21" s="8"/>
      <c r="B21" s="8"/>
      <c r="C21" s="8"/>
      <c r="D21" s="8"/>
      <c r="E21" s="19"/>
      <c r="F21" s="19"/>
      <c r="G21" s="19"/>
      <c r="H21" s="19"/>
      <c r="I21" s="19"/>
      <c r="J21" s="19"/>
      <c r="K21" s="8"/>
    </row>
    <row r="22" spans="1:11" ht="12.75">
      <c r="A22" s="8"/>
      <c r="B22" s="18" t="s">
        <v>17</v>
      </c>
      <c r="C22" s="8"/>
      <c r="D22" s="18" t="s">
        <v>92</v>
      </c>
      <c r="E22" s="33"/>
      <c r="F22" s="8"/>
      <c r="G22" s="8"/>
      <c r="H22" s="8"/>
      <c r="I22" s="8"/>
      <c r="J22" s="19"/>
      <c r="K22" s="8"/>
    </row>
    <row r="23" spans="1:11" ht="12.75">
      <c r="A23" s="8"/>
      <c r="B23" s="20">
        <v>20</v>
      </c>
      <c r="C23" s="8"/>
      <c r="D23" s="20">
        <v>60</v>
      </c>
      <c r="E23" s="8"/>
      <c r="F23" s="8"/>
      <c r="G23" s="8"/>
      <c r="H23" s="8"/>
      <c r="I23" s="19"/>
      <c r="J23" s="19"/>
      <c r="K23" s="8"/>
    </row>
    <row r="24" spans="1:11" ht="13.5" thickBot="1">
      <c r="A24" s="8"/>
      <c r="B24" s="8"/>
      <c r="C24" s="8"/>
      <c r="D24" s="8"/>
      <c r="E24" s="8"/>
      <c r="F24" s="8"/>
      <c r="G24" s="8"/>
      <c r="H24" s="8"/>
      <c r="I24" s="19"/>
      <c r="J24" s="19"/>
      <c r="K24" s="8"/>
    </row>
    <row r="25" spans="1:11" ht="13.5" thickTop="1">
      <c r="A25" s="1"/>
      <c r="B25" s="1"/>
      <c r="C25" s="1"/>
      <c r="D25" s="1"/>
      <c r="E25" s="1"/>
      <c r="F25" s="1"/>
      <c r="G25" s="1"/>
      <c r="H25" s="1"/>
      <c r="I25" s="2"/>
      <c r="J25" s="2"/>
      <c r="K25" s="1"/>
    </row>
    <row r="26" spans="1:11" ht="12.75">
      <c r="A26" s="3" t="s">
        <v>18</v>
      </c>
      <c r="B26" s="3"/>
      <c r="C26" s="3"/>
      <c r="D26" s="4" t="s">
        <v>19</v>
      </c>
      <c r="E26" s="3"/>
      <c r="F26" s="3"/>
      <c r="G26" s="3"/>
      <c r="H26" s="3"/>
      <c r="I26" s="5"/>
      <c r="J26" s="5"/>
      <c r="K26" s="3"/>
    </row>
    <row r="27" spans="1:11" ht="12.75">
      <c r="A27" s="4" t="s">
        <v>20</v>
      </c>
      <c r="B27" s="3"/>
      <c r="C27" s="3"/>
      <c r="D27" s="4" t="s">
        <v>21</v>
      </c>
      <c r="E27" s="3"/>
      <c r="F27" s="3"/>
      <c r="G27" s="3"/>
      <c r="H27" s="3"/>
      <c r="I27" s="5"/>
      <c r="J27" s="5"/>
      <c r="K27" s="3"/>
    </row>
    <row r="28" spans="1:11" ht="12.75">
      <c r="A28" s="5"/>
      <c r="B28" s="3"/>
      <c r="C28" s="3"/>
      <c r="D28" s="3"/>
      <c r="E28" s="3"/>
      <c r="F28" s="3"/>
      <c r="G28" s="44"/>
      <c r="H28" s="44"/>
      <c r="I28" s="44" t="s">
        <v>39</v>
      </c>
      <c r="J28" s="44" t="s">
        <v>94</v>
      </c>
      <c r="K28" s="44"/>
    </row>
    <row r="29" spans="1:11" ht="12.75">
      <c r="A29" s="6" t="s">
        <v>22</v>
      </c>
      <c r="B29" s="3"/>
      <c r="C29" s="3"/>
      <c r="D29" s="3"/>
      <c r="E29" s="3"/>
      <c r="F29" s="3"/>
      <c r="G29" s="44"/>
      <c r="H29" s="44"/>
      <c r="I29" s="44" t="s">
        <v>93</v>
      </c>
      <c r="J29" s="44" t="s">
        <v>95</v>
      </c>
      <c r="K29" s="44" t="s">
        <v>97</v>
      </c>
    </row>
    <row r="30" spans="1:11" ht="13.5" thickBot="1">
      <c r="A30" s="56" t="s">
        <v>23</v>
      </c>
      <c r="B30" s="56"/>
      <c r="C30" s="56"/>
      <c r="D30" s="56"/>
      <c r="E30" s="56"/>
      <c r="F30" s="56"/>
      <c r="G30" s="57"/>
      <c r="H30" s="57"/>
      <c r="I30" s="57"/>
      <c r="J30" s="57"/>
      <c r="K30" s="57"/>
    </row>
    <row r="31" spans="1:11" ht="12.75">
      <c r="A31" s="7"/>
      <c r="B31" s="7"/>
      <c r="D31" s="9" t="s">
        <v>24</v>
      </c>
      <c r="E31" s="7"/>
      <c r="F31" s="7"/>
      <c r="G31" s="45"/>
      <c r="H31" s="45"/>
      <c r="I31" s="46" t="s">
        <v>24</v>
      </c>
      <c r="J31" s="45"/>
      <c r="K31" s="44"/>
    </row>
    <row r="32" spans="1:11" ht="12.75">
      <c r="A32" s="10" t="s">
        <v>38</v>
      </c>
      <c r="B32" s="10" t="s">
        <v>25</v>
      </c>
      <c r="C32" s="10" t="s">
        <v>40</v>
      </c>
      <c r="D32" s="11" t="s">
        <v>26</v>
      </c>
      <c r="E32" s="10" t="s">
        <v>27</v>
      </c>
      <c r="F32" s="10" t="s">
        <v>28</v>
      </c>
      <c r="G32" s="12" t="s">
        <v>29</v>
      </c>
      <c r="H32" s="13" t="s">
        <v>39</v>
      </c>
      <c r="I32" s="43" t="s">
        <v>30</v>
      </c>
      <c r="J32" s="10" t="s">
        <v>96</v>
      </c>
      <c r="K32" s="10"/>
    </row>
    <row r="33" spans="1:11" ht="12.75">
      <c r="A33" s="8" t="s">
        <v>41</v>
      </c>
      <c r="B33" s="8">
        <v>0.25</v>
      </c>
      <c r="C33" s="8">
        <v>24.421538987374735</v>
      </c>
      <c r="D33" s="8">
        <f>MIN(MAX((((H33*60*0.0239)-(F33*60*0.0239))*0.3128)/$B$14,0),28)</f>
        <v>7.467548845083777</v>
      </c>
      <c r="E33" s="8">
        <f>B33/$C$17</f>
        <v>0.0025252525252525255</v>
      </c>
      <c r="F33" s="8">
        <f>MIN(((($I$15*EXP(E33*270.1))*1000)/1.12/60),$B$20)</f>
        <v>15.658923542299629</v>
      </c>
      <c r="G33" s="47">
        <f>MIN(F33*$B$17,$B$20)</f>
        <v>31.317847084599258</v>
      </c>
      <c r="H33" s="47">
        <f>IF(C33&lt;$B$23,(MIN((F33*$B$17)*(($D$23-C33)/($D$23-$B$23)),$D$8)),(MIN((F33*$B$17)*($B$23/C33),$D$8)))</f>
        <v>25.647726050999264</v>
      </c>
      <c r="I33" s="48">
        <f>MAX(((H33*60*0.0239)-(F33*60*0.0239))/$B$14,0)</f>
        <v>23.87323799579212</v>
      </c>
      <c r="J33" s="48">
        <f>MAX(((G33*60*0.0239)-(F33*60*0.0239))/$B$14,0)</f>
        <v>37.424827266096116</v>
      </c>
      <c r="K33" s="48">
        <f>ABS(J33-I33)</f>
        <v>13.551589270303996</v>
      </c>
    </row>
    <row r="34" spans="1:11" ht="12.75">
      <c r="A34" s="8" t="s">
        <v>42</v>
      </c>
      <c r="B34" s="8">
        <v>0.26</v>
      </c>
      <c r="C34" s="8">
        <v>23.913448304294548</v>
      </c>
      <c r="D34" s="8">
        <f aca="true" t="shared" si="0" ref="D34:D80">MIN(MAX((((H34*60*0.0239)-(F34*60*0.0239))*0.3128)/$B$14,0),28)</f>
        <v>8.092749246918032</v>
      </c>
      <c r="E34" s="8">
        <f aca="true" t="shared" si="1" ref="E34:E80">B34/$C$17</f>
        <v>0.0026262626262626263</v>
      </c>
      <c r="F34" s="8">
        <f aca="true" t="shared" si="2" ref="F34:F80">MIN(((($I$15*EXP(E34*270.1))*1000)/1.12/60),$B$20)</f>
        <v>16.092024509398435</v>
      </c>
      <c r="G34" s="47">
        <f aca="true" t="shared" si="3" ref="G34:G80">MIN(F34*$B$17,$B$20)</f>
        <v>32.18404901879687</v>
      </c>
      <c r="H34" s="47">
        <f aca="true" t="shared" si="4" ref="H34:H80">IF(C34&lt;$B$23,(MIN((F34*$B$17)*(($D$23-C34)/($D$23-$B$23)),$D$8)),(MIN((F34*$B$17)*($B$23/C34),$D$8)))</f>
        <v>26.91711258808043</v>
      </c>
      <c r="I34" s="48">
        <f aca="true" t="shared" si="5" ref="I34:I80">MAX(((H34*60*0.0239)-(F34*60*0.0239))/$B$14,0)</f>
        <v>25.87196050804997</v>
      </c>
      <c r="J34" s="48">
        <f aca="true" t="shared" si="6" ref="J34:J80">MAX(((G34*60*0.0239)-(F34*60*0.0239))/$B$14,0)</f>
        <v>38.45993857746226</v>
      </c>
      <c r="K34" s="48">
        <f aca="true" t="shared" si="7" ref="K34:K80">ABS(J34-I34)</f>
        <v>12.58797806941229</v>
      </c>
    </row>
    <row r="35" spans="1:11" ht="12.75">
      <c r="A35" s="8" t="s">
        <v>43</v>
      </c>
      <c r="B35" s="8">
        <v>0.27</v>
      </c>
      <c r="C35" s="8">
        <v>23.62123959095404</v>
      </c>
      <c r="D35" s="8">
        <f t="shared" si="0"/>
        <v>8.572400595809897</v>
      </c>
      <c r="E35" s="8">
        <f t="shared" si="1"/>
        <v>0.0027272727272727275</v>
      </c>
      <c r="F35" s="8">
        <f t="shared" si="2"/>
        <v>16.537104361712135</v>
      </c>
      <c r="G35" s="47">
        <f t="shared" si="3"/>
        <v>33.07420872342427</v>
      </c>
      <c r="H35" s="47">
        <f t="shared" si="4"/>
        <v>28.003787520186137</v>
      </c>
      <c r="I35" s="48">
        <f t="shared" si="5"/>
        <v>27.405372748752864</v>
      </c>
      <c r="J35" s="48">
        <f t="shared" si="6"/>
        <v>39.52367942449201</v>
      </c>
      <c r="K35" s="48">
        <f t="shared" si="7"/>
        <v>12.118306675739145</v>
      </c>
    </row>
    <row r="36" spans="1:11" ht="12.75">
      <c r="A36" s="8" t="s">
        <v>44</v>
      </c>
      <c r="B36" s="8">
        <v>0.28</v>
      </c>
      <c r="C36" s="8">
        <v>24.555421440495635</v>
      </c>
      <c r="D36" s="8">
        <f t="shared" si="0"/>
        <v>7.991007974783723</v>
      </c>
      <c r="E36" s="8">
        <f t="shared" si="1"/>
        <v>0.0028282828282828287</v>
      </c>
      <c r="F36" s="8">
        <f t="shared" si="2"/>
        <v>16.994494416189635</v>
      </c>
      <c r="G36" s="47">
        <f t="shared" si="3"/>
        <v>33.98898883237927</v>
      </c>
      <c r="H36" s="47">
        <f t="shared" si="4"/>
        <v>27.683490519389938</v>
      </c>
      <c r="I36" s="48">
        <f t="shared" si="5"/>
        <v>25.546700686648727</v>
      </c>
      <c r="J36" s="48">
        <f t="shared" si="6"/>
        <v>40.61684165469323</v>
      </c>
      <c r="K36" s="48">
        <f t="shared" si="7"/>
        <v>15.070140968044505</v>
      </c>
    </row>
    <row r="37" spans="1:11" ht="12.75">
      <c r="A37" s="8" t="s">
        <v>45</v>
      </c>
      <c r="B37" s="8">
        <v>0.29</v>
      </c>
      <c r="C37" s="8">
        <v>24.277835617064092</v>
      </c>
      <c r="D37" s="8">
        <f t="shared" si="0"/>
        <v>8.455203062961184</v>
      </c>
      <c r="E37" s="8">
        <f t="shared" si="1"/>
        <v>0.002929292929292929</v>
      </c>
      <c r="F37" s="8">
        <f t="shared" si="2"/>
        <v>17.464535153480703</v>
      </c>
      <c r="G37" s="47">
        <f t="shared" si="3"/>
        <v>34.92907030696141</v>
      </c>
      <c r="H37" s="47">
        <f t="shared" si="4"/>
        <v>28.774451609196095</v>
      </c>
      <c r="I37" s="48">
        <f t="shared" si="5"/>
        <v>27.030700329159792</v>
      </c>
      <c r="J37" s="48">
        <f t="shared" si="6"/>
        <v>41.74023901681888</v>
      </c>
      <c r="K37" s="48">
        <f t="shared" si="7"/>
        <v>14.70953868765909</v>
      </c>
    </row>
    <row r="38" spans="1:11" ht="12.75">
      <c r="A38" s="8" t="s">
        <v>46</v>
      </c>
      <c r="B38" s="8">
        <v>0.3</v>
      </c>
      <c r="C38" s="8">
        <v>25.68839450757709</v>
      </c>
      <c r="D38" s="8">
        <f t="shared" si="0"/>
        <v>7.475183388957666</v>
      </c>
      <c r="E38" s="8">
        <f t="shared" si="1"/>
        <v>0.0030303030303030303</v>
      </c>
      <c r="F38" s="8">
        <f t="shared" si="2"/>
        <v>17.94757647138938</v>
      </c>
      <c r="G38" s="47">
        <f t="shared" si="3"/>
        <v>35.89515294277876</v>
      </c>
      <c r="H38" s="47">
        <f t="shared" si="4"/>
        <v>27.94659115982594</v>
      </c>
      <c r="I38" s="48">
        <f t="shared" si="5"/>
        <v>23.89764510536338</v>
      </c>
      <c r="J38" s="48">
        <f t="shared" si="6"/>
        <v>42.89470776662062</v>
      </c>
      <c r="K38" s="48">
        <f t="shared" si="7"/>
        <v>18.99706266125724</v>
      </c>
    </row>
    <row r="39" spans="1:11" ht="12.75">
      <c r="A39" s="8" t="s">
        <v>47</v>
      </c>
      <c r="B39" s="8">
        <v>0.31</v>
      </c>
      <c r="C39" s="8">
        <v>19.188557927528134</v>
      </c>
      <c r="D39" s="8">
        <f t="shared" si="0"/>
        <v>14.348001665582384</v>
      </c>
      <c r="E39" s="8">
        <f t="shared" si="1"/>
        <v>0.003131313131313131</v>
      </c>
      <c r="F39" s="8">
        <f t="shared" si="2"/>
        <v>18.44397794533751</v>
      </c>
      <c r="G39" s="47">
        <f t="shared" si="3"/>
        <v>36.88795589067502</v>
      </c>
      <c r="H39" s="47">
        <f t="shared" si="4"/>
        <v>37.636266875104525</v>
      </c>
      <c r="I39" s="48">
        <f t="shared" si="5"/>
        <v>45.869570542143165</v>
      </c>
      <c r="J39" s="48">
        <f t="shared" si="6"/>
        <v>44.08110728935666</v>
      </c>
      <c r="K39" s="48">
        <f t="shared" si="7"/>
        <v>1.7884632527865065</v>
      </c>
    </row>
    <row r="40" spans="1:11" ht="12.75">
      <c r="A40" s="8" t="s">
        <v>48</v>
      </c>
      <c r="B40" s="8">
        <v>0.32</v>
      </c>
      <c r="C40" s="8">
        <v>22.313091724791693</v>
      </c>
      <c r="D40" s="8">
        <f t="shared" si="0"/>
        <v>11.232080158395926</v>
      </c>
      <c r="E40" s="8">
        <f t="shared" si="1"/>
        <v>0.0032323232323232323</v>
      </c>
      <c r="F40" s="8">
        <f t="shared" si="2"/>
        <v>18.95410909603228</v>
      </c>
      <c r="G40" s="47">
        <f t="shared" si="3"/>
        <v>37.90821819206456</v>
      </c>
      <c r="H40" s="47">
        <f t="shared" si="4"/>
        <v>33.97845413770732</v>
      </c>
      <c r="I40" s="48">
        <f t="shared" si="5"/>
        <v>35.90818464960334</v>
      </c>
      <c r="J40" s="48">
        <f t="shared" si="6"/>
        <v>45.300320739517154</v>
      </c>
      <c r="K40" s="48">
        <f t="shared" si="7"/>
        <v>9.392136089913812</v>
      </c>
    </row>
    <row r="41" spans="1:11" ht="12.75">
      <c r="A41" s="8" t="s">
        <v>49</v>
      </c>
      <c r="B41" s="8">
        <v>0.33</v>
      </c>
      <c r="C41" s="8">
        <v>29.885162765500272</v>
      </c>
      <c r="D41" s="8">
        <f t="shared" si="0"/>
        <v>4.928560320238664</v>
      </c>
      <c r="E41" s="8">
        <f t="shared" si="1"/>
        <v>0.0033333333333333335</v>
      </c>
      <c r="F41" s="8">
        <f t="shared" si="2"/>
        <v>19.478349664537056</v>
      </c>
      <c r="G41" s="47">
        <f t="shared" si="3"/>
        <v>38.95669932907411</v>
      </c>
      <c r="H41" s="47">
        <f t="shared" si="4"/>
        <v>26.07093000279464</v>
      </c>
      <c r="I41" s="48">
        <f t="shared" si="5"/>
        <v>15.756267008435625</v>
      </c>
      <c r="J41" s="48">
        <f t="shared" si="6"/>
        <v>46.55325569824357</v>
      </c>
      <c r="K41" s="48">
        <f t="shared" si="7"/>
        <v>30.796988689807943</v>
      </c>
    </row>
    <row r="42" spans="1:11" ht="12.75">
      <c r="A42" s="8" t="s">
        <v>50</v>
      </c>
      <c r="B42" s="8">
        <v>0.34</v>
      </c>
      <c r="C42" s="8">
        <v>24.104067460756944</v>
      </c>
      <c r="D42" s="8">
        <f t="shared" si="0"/>
        <v>9.868729876022712</v>
      </c>
      <c r="E42" s="8">
        <f t="shared" si="1"/>
        <v>0.0034343434343434348</v>
      </c>
      <c r="F42" s="8">
        <f t="shared" si="2"/>
        <v>20.017089894950164</v>
      </c>
      <c r="G42" s="47">
        <f t="shared" si="3"/>
        <v>40.03417978990033</v>
      </c>
      <c r="H42" s="47">
        <f t="shared" si="4"/>
        <v>33.21777941011714</v>
      </c>
      <c r="I42" s="48">
        <f t="shared" si="5"/>
        <v>31.549647941249077</v>
      </c>
      <c r="J42" s="48">
        <f t="shared" si="6"/>
        <v>47.84084484893089</v>
      </c>
      <c r="K42" s="48">
        <f t="shared" si="7"/>
        <v>16.291196907681815</v>
      </c>
    </row>
    <row r="43" spans="1:11" ht="12.75">
      <c r="A43" s="8" t="s">
        <v>51</v>
      </c>
      <c r="B43" s="8">
        <v>0.35</v>
      </c>
      <c r="C43" s="8">
        <v>26.287719089850984</v>
      </c>
      <c r="D43" s="8">
        <f t="shared" si="0"/>
        <v>8.021787682288926</v>
      </c>
      <c r="E43" s="8">
        <f t="shared" si="1"/>
        <v>0.003535353535353535</v>
      </c>
      <c r="F43" s="8">
        <f t="shared" si="2"/>
        <v>20.570730824902206</v>
      </c>
      <c r="G43" s="47">
        <f t="shared" si="3"/>
        <v>41.14146164980441</v>
      </c>
      <c r="H43" s="47">
        <f t="shared" si="4"/>
        <v>31.30089872703188</v>
      </c>
      <c r="I43" s="48">
        <f t="shared" si="5"/>
        <v>25.64510128608992</v>
      </c>
      <c r="J43" s="48">
        <f t="shared" si="6"/>
        <v>49.164046671516275</v>
      </c>
      <c r="K43" s="48">
        <f t="shared" si="7"/>
        <v>23.518945385426356</v>
      </c>
    </row>
    <row r="44" spans="1:11" ht="12.75">
      <c r="A44" s="8" t="s">
        <v>52</v>
      </c>
      <c r="B44" s="8">
        <v>0.36</v>
      </c>
      <c r="C44" s="8">
        <v>18.96856879780789</v>
      </c>
      <c r="D44" s="8">
        <f t="shared" si="0"/>
        <v>16.618888745971066</v>
      </c>
      <c r="E44" s="8">
        <f t="shared" si="1"/>
        <v>0.0036363636363636364</v>
      </c>
      <c r="F44" s="8">
        <f t="shared" si="2"/>
        <v>21.13968458408801</v>
      </c>
      <c r="G44" s="47">
        <f t="shared" si="3"/>
        <v>42.27936916817602</v>
      </c>
      <c r="H44" s="47">
        <f t="shared" si="4"/>
        <v>43.36957568240241</v>
      </c>
      <c r="I44" s="48">
        <f t="shared" si="5"/>
        <v>53.12943972497143</v>
      </c>
      <c r="J44" s="48">
        <f t="shared" si="6"/>
        <v>50.52384615597035</v>
      </c>
      <c r="K44" s="48">
        <f t="shared" si="7"/>
        <v>2.60559356900108</v>
      </c>
    </row>
    <row r="45" spans="1:11" ht="12.75">
      <c r="A45" s="8" t="s">
        <v>53</v>
      </c>
      <c r="B45" s="8">
        <v>0.37</v>
      </c>
      <c r="C45" s="8">
        <v>17.404894800915688</v>
      </c>
      <c r="D45" s="8">
        <f t="shared" si="0"/>
        <v>18.348319851177052</v>
      </c>
      <c r="E45" s="8">
        <f t="shared" si="1"/>
        <v>0.003737373737373737</v>
      </c>
      <c r="F45" s="8">
        <f t="shared" si="2"/>
        <v>21.724374701055503</v>
      </c>
      <c r="G45" s="47">
        <f t="shared" si="3"/>
        <v>43.448749402111005</v>
      </c>
      <c r="H45" s="47">
        <f t="shared" si="4"/>
        <v>46.26760128878925</v>
      </c>
      <c r="I45" s="48">
        <f t="shared" si="5"/>
        <v>58.65831154468366</v>
      </c>
      <c r="J45" s="48">
        <f t="shared" si="6"/>
        <v>51.921255535522654</v>
      </c>
      <c r="K45" s="48">
        <f t="shared" si="7"/>
        <v>6.737056009161009</v>
      </c>
    </row>
    <row r="46" spans="1:11" ht="12.75">
      <c r="A46" s="8" t="s">
        <v>54</v>
      </c>
      <c r="B46" s="8">
        <v>0.38</v>
      </c>
      <c r="C46" s="8">
        <v>15.185011659376094</v>
      </c>
      <c r="D46" s="8">
        <f t="shared" si="0"/>
        <v>20.708316395520725</v>
      </c>
      <c r="E46" s="8">
        <f t="shared" si="1"/>
        <v>0.0038383838383838384</v>
      </c>
      <c r="F46" s="8">
        <f t="shared" si="2"/>
        <v>22.325236418479935</v>
      </c>
      <c r="G46" s="47">
        <f t="shared" si="3"/>
        <v>44.65047283695987</v>
      </c>
      <c r="H46" s="47">
        <f t="shared" si="4"/>
        <v>50.02526048979253</v>
      </c>
      <c r="I46" s="48">
        <f t="shared" si="5"/>
        <v>66.20305753043709</v>
      </c>
      <c r="J46" s="48">
        <f t="shared" si="6"/>
        <v>53.357315040167045</v>
      </c>
      <c r="K46" s="48">
        <f t="shared" si="7"/>
        <v>12.845742490270048</v>
      </c>
    </row>
    <row r="47" spans="1:11" ht="12.75">
      <c r="A47" s="8" t="s">
        <v>55</v>
      </c>
      <c r="B47" s="8">
        <v>0.39</v>
      </c>
      <c r="C47" s="8">
        <v>23.48898971437392</v>
      </c>
      <c r="D47" s="8">
        <f t="shared" si="0"/>
        <v>12.056432082607865</v>
      </c>
      <c r="E47" s="8">
        <f t="shared" si="1"/>
        <v>0.00393939393939394</v>
      </c>
      <c r="F47" s="8">
        <f t="shared" si="2"/>
        <v>22.942717017158</v>
      </c>
      <c r="G47" s="47">
        <f t="shared" si="3"/>
        <v>45.885434034316</v>
      </c>
      <c r="H47" s="47">
        <f t="shared" si="4"/>
        <v>39.06973828358121</v>
      </c>
      <c r="I47" s="48">
        <f t="shared" si="5"/>
        <v>38.54358082675148</v>
      </c>
      <c r="J47" s="48">
        <f t="shared" si="6"/>
        <v>54.833093671007624</v>
      </c>
      <c r="K47" s="48">
        <f t="shared" si="7"/>
        <v>16.289512844256144</v>
      </c>
    </row>
    <row r="48" spans="1:11" ht="12.75">
      <c r="A48" s="8" t="s">
        <v>56</v>
      </c>
      <c r="B48" s="8">
        <v>0.4</v>
      </c>
      <c r="C48" s="8">
        <v>20.63448175119505</v>
      </c>
      <c r="D48" s="8">
        <f t="shared" si="0"/>
        <v>16.54222157138047</v>
      </c>
      <c r="E48" s="8">
        <f t="shared" si="1"/>
        <v>0.00404040404040404</v>
      </c>
      <c r="F48" s="8">
        <f t="shared" si="2"/>
        <v>23.577276148963186</v>
      </c>
      <c r="G48" s="47">
        <f t="shared" si="3"/>
        <v>47.15455229792637</v>
      </c>
      <c r="H48" s="47">
        <f t="shared" si="4"/>
        <v>45.70461508702093</v>
      </c>
      <c r="I48" s="48">
        <f t="shared" si="5"/>
        <v>52.884340061958014</v>
      </c>
      <c r="J48" s="48">
        <f t="shared" si="6"/>
        <v>56.34968999602202</v>
      </c>
      <c r="K48" s="48">
        <f t="shared" si="7"/>
        <v>3.465349934064008</v>
      </c>
    </row>
    <row r="49" spans="1:11" ht="12.75">
      <c r="A49" s="8" t="s">
        <v>57</v>
      </c>
      <c r="B49" s="8">
        <v>0.41</v>
      </c>
      <c r="C49" s="8">
        <v>23.468097559788145</v>
      </c>
      <c r="D49" s="8">
        <f t="shared" si="0"/>
        <v>12.760039125929502</v>
      </c>
      <c r="E49" s="8">
        <f t="shared" si="1"/>
        <v>0.004141414141414141</v>
      </c>
      <c r="F49" s="8">
        <f t="shared" si="2"/>
        <v>24.229386179010117</v>
      </c>
      <c r="G49" s="47">
        <f t="shared" si="3"/>
        <v>48.458772358020234</v>
      </c>
      <c r="H49" s="47">
        <f t="shared" si="4"/>
        <v>41.2975719353177</v>
      </c>
      <c r="I49" s="48">
        <f t="shared" si="5"/>
        <v>40.79296395757513</v>
      </c>
      <c r="J49" s="48">
        <f t="shared" si="6"/>
        <v>57.90823296783418</v>
      </c>
      <c r="K49" s="48">
        <f t="shared" si="7"/>
        <v>17.11526901025905</v>
      </c>
    </row>
    <row r="50" spans="1:11" ht="12.75">
      <c r="A50" s="8" t="s">
        <v>58</v>
      </c>
      <c r="B50" s="8">
        <v>0.42</v>
      </c>
      <c r="C50" s="8">
        <v>13.09697875208843</v>
      </c>
      <c r="D50" s="8">
        <f t="shared" si="0"/>
        <v>25.03957181684846</v>
      </c>
      <c r="E50" s="8">
        <f t="shared" si="1"/>
        <v>0.004242424242424242</v>
      </c>
      <c r="F50" s="8">
        <f t="shared" si="2"/>
        <v>24.899532537282628</v>
      </c>
      <c r="G50" s="47">
        <f t="shared" si="3"/>
        <v>49.799065074565256</v>
      </c>
      <c r="H50" s="47">
        <f t="shared" si="4"/>
        <v>58.39316518296163</v>
      </c>
      <c r="I50" s="48">
        <f t="shared" si="5"/>
        <v>80.04978202317282</v>
      </c>
      <c r="J50" s="48">
        <f t="shared" si="6"/>
        <v>59.509882764105484</v>
      </c>
      <c r="K50" s="48">
        <f t="shared" si="7"/>
        <v>20.53989925906734</v>
      </c>
    </row>
    <row r="51" spans="1:11" ht="12.75">
      <c r="A51" s="8" t="s">
        <v>59</v>
      </c>
      <c r="B51" s="8">
        <v>0.43</v>
      </c>
      <c r="C51" s="8">
        <v>24.04302922838214</v>
      </c>
      <c r="D51" s="8">
        <f t="shared" si="0"/>
        <v>12.69596995555651</v>
      </c>
      <c r="E51" s="8">
        <f t="shared" si="1"/>
        <v>0.004343434343434344</v>
      </c>
      <c r="F51" s="8">
        <f t="shared" si="2"/>
        <v>25.5882140799873</v>
      </c>
      <c r="G51" s="47">
        <f t="shared" si="3"/>
        <v>51.1764281599746</v>
      </c>
      <c r="H51" s="47">
        <f t="shared" si="4"/>
        <v>42.570699119362395</v>
      </c>
      <c r="I51" s="48">
        <f t="shared" si="5"/>
        <v>40.58813924410649</v>
      </c>
      <c r="J51" s="48">
        <f t="shared" si="6"/>
        <v>61.15583165116964</v>
      </c>
      <c r="K51" s="48">
        <f t="shared" si="7"/>
        <v>20.56769240706315</v>
      </c>
    </row>
    <row r="52" spans="1:11" ht="12.75">
      <c r="A52" s="8" t="s">
        <v>60</v>
      </c>
      <c r="B52" s="8">
        <v>0.44</v>
      </c>
      <c r="C52" s="8">
        <v>27.084690002651215</v>
      </c>
      <c r="D52" s="8">
        <f t="shared" si="0"/>
        <v>9.374203304089907</v>
      </c>
      <c r="E52" s="8">
        <f t="shared" si="1"/>
        <v>0.0044444444444444444</v>
      </c>
      <c r="F52" s="8">
        <f t="shared" si="2"/>
        <v>26.29594346090146</v>
      </c>
      <c r="G52" s="47">
        <f t="shared" si="3"/>
        <v>52.59188692180292</v>
      </c>
      <c r="H52" s="47">
        <f t="shared" si="4"/>
        <v>38.83514038126699</v>
      </c>
      <c r="I52" s="48">
        <f t="shared" si="5"/>
        <v>29.96868063967361</v>
      </c>
      <c r="J52" s="48">
        <f t="shared" si="6"/>
        <v>62.84730487155449</v>
      </c>
      <c r="K52" s="48">
        <f t="shared" si="7"/>
        <v>32.87862423188088</v>
      </c>
    </row>
    <row r="53" spans="1:11" ht="12.75">
      <c r="A53" s="8" t="s">
        <v>61</v>
      </c>
      <c r="B53" s="8">
        <v>0.45</v>
      </c>
      <c r="C53" s="8">
        <v>23.910643894770136</v>
      </c>
      <c r="D53" s="8">
        <f t="shared" si="0"/>
        <v>13.594072348651556</v>
      </c>
      <c r="E53" s="8">
        <f t="shared" si="1"/>
        <v>0.004545454545454545</v>
      </c>
      <c r="F53" s="8">
        <f t="shared" si="2"/>
        <v>27.023247512992093</v>
      </c>
      <c r="G53" s="47">
        <f t="shared" si="3"/>
        <v>54.046495025984186</v>
      </c>
      <c r="H53" s="47">
        <f t="shared" si="4"/>
        <v>45.20705947011785</v>
      </c>
      <c r="I53" s="48">
        <f t="shared" si="5"/>
        <v>43.45931057753055</v>
      </c>
      <c r="J53" s="48">
        <f t="shared" si="6"/>
        <v>64.5855615560511</v>
      </c>
      <c r="K53" s="48">
        <f t="shared" si="7"/>
        <v>21.126250978520552</v>
      </c>
    </row>
    <row r="54" spans="1:11" ht="12.75">
      <c r="A54" s="8" t="s">
        <v>62</v>
      </c>
      <c r="B54" s="8">
        <v>0.46</v>
      </c>
      <c r="C54" s="8">
        <v>34.09783485343004</v>
      </c>
      <c r="D54" s="8">
        <f t="shared" si="0"/>
        <v>3.593647875127246</v>
      </c>
      <c r="E54" s="8">
        <f t="shared" si="1"/>
        <v>0.004646464646464647</v>
      </c>
      <c r="F54" s="8">
        <f t="shared" si="2"/>
        <v>27.770667640589743</v>
      </c>
      <c r="G54" s="47">
        <f t="shared" si="3"/>
        <v>55.541335281179485</v>
      </c>
      <c r="H54" s="47">
        <f t="shared" si="4"/>
        <v>32.577631700032924</v>
      </c>
      <c r="I54" s="48">
        <f t="shared" si="5"/>
        <v>11.4886441020692</v>
      </c>
      <c r="J54" s="48">
        <f t="shared" si="6"/>
        <v>66.37189566100949</v>
      </c>
      <c r="K54" s="48">
        <f t="shared" si="7"/>
        <v>54.88325155894029</v>
      </c>
    </row>
    <row r="55" spans="1:11" ht="12.75">
      <c r="A55" s="8" t="s">
        <v>63</v>
      </c>
      <c r="B55" s="8">
        <v>0.47</v>
      </c>
      <c r="C55" s="8">
        <v>23.934841576818737</v>
      </c>
      <c r="D55" s="8">
        <f t="shared" si="0"/>
        <v>14.320368818941914</v>
      </c>
      <c r="E55" s="8">
        <f t="shared" si="1"/>
        <v>0.004747474747474747</v>
      </c>
      <c r="F55" s="8">
        <f t="shared" si="2"/>
        <v>28.53876022240923</v>
      </c>
      <c r="G55" s="47">
        <f t="shared" si="3"/>
        <v>57.07752044481846</v>
      </c>
      <c r="H55" s="47">
        <f t="shared" si="4"/>
        <v>47.694086682486265</v>
      </c>
      <c r="I55" s="48">
        <f t="shared" si="5"/>
        <v>45.78123023958412</v>
      </c>
      <c r="J55" s="48">
        <f t="shared" si="6"/>
        <v>68.20763693155807</v>
      </c>
      <c r="K55" s="48">
        <f t="shared" si="7"/>
        <v>22.426406691973952</v>
      </c>
    </row>
    <row r="56" spans="1:11" ht="12.75">
      <c r="A56" s="8" t="s">
        <v>64</v>
      </c>
      <c r="B56" s="8">
        <v>0.48</v>
      </c>
      <c r="C56" s="8">
        <v>24.047460765748298</v>
      </c>
      <c r="D56" s="8">
        <f t="shared" si="0"/>
        <v>14.544845965792648</v>
      </c>
      <c r="E56" s="8">
        <f t="shared" si="1"/>
        <v>0.0048484848484848485</v>
      </c>
      <c r="F56" s="8">
        <f t="shared" si="2"/>
        <v>29.328097025717444</v>
      </c>
      <c r="G56" s="47">
        <f t="shared" si="3"/>
        <v>58.65619405143489</v>
      </c>
      <c r="H56" s="47">
        <f t="shared" si="4"/>
        <v>48.78369040525153</v>
      </c>
      <c r="I56" s="48">
        <f t="shared" si="5"/>
        <v>46.49886817708647</v>
      </c>
      <c r="J56" s="48">
        <f t="shared" si="6"/>
        <v>70.0941518914647</v>
      </c>
      <c r="K56" s="48">
        <f t="shared" si="7"/>
        <v>23.595283714378233</v>
      </c>
    </row>
    <row r="57" spans="1:11" ht="12.75">
      <c r="A57" s="8" t="s">
        <v>65</v>
      </c>
      <c r="B57" s="8">
        <v>0.49</v>
      </c>
      <c r="C57" s="8">
        <v>24.816831884570995</v>
      </c>
      <c r="D57" s="8">
        <f t="shared" si="0"/>
        <v>13.785209592842937</v>
      </c>
      <c r="E57" s="8">
        <f t="shared" si="1"/>
        <v>0.004949494949494949</v>
      </c>
      <c r="F57" s="8">
        <f t="shared" si="2"/>
        <v>30.139265631956167</v>
      </c>
      <c r="G57" s="47">
        <f t="shared" si="3"/>
        <v>60.278531263912335</v>
      </c>
      <c r="H57" s="47">
        <f t="shared" si="4"/>
        <v>48.57874812085778</v>
      </c>
      <c r="I57" s="48">
        <f t="shared" si="5"/>
        <v>44.07036314847486</v>
      </c>
      <c r="J57" s="48">
        <f t="shared" si="6"/>
        <v>72.03284486037525</v>
      </c>
      <c r="K57" s="48">
        <f t="shared" si="7"/>
        <v>27.962481711900388</v>
      </c>
    </row>
    <row r="58" spans="1:11" ht="12.75">
      <c r="A58" s="8" t="s">
        <v>66</v>
      </c>
      <c r="B58" s="8">
        <v>0.5</v>
      </c>
      <c r="C58" s="8">
        <v>26.639212496775016</v>
      </c>
      <c r="D58" s="8">
        <f t="shared" si="0"/>
        <v>11.613330025743865</v>
      </c>
      <c r="E58" s="8">
        <f t="shared" si="1"/>
        <v>0.005050505050505051</v>
      </c>
      <c r="F58" s="8">
        <f t="shared" si="2"/>
        <v>30.97286987413712</v>
      </c>
      <c r="G58" s="47">
        <f t="shared" si="3"/>
        <v>61.94573974827424</v>
      </c>
      <c r="H58" s="47">
        <f t="shared" si="4"/>
        <v>46.507185417567044</v>
      </c>
      <c r="I58" s="48">
        <f t="shared" si="5"/>
        <v>37.12701414879752</v>
      </c>
      <c r="J58" s="48">
        <f t="shared" si="6"/>
        <v>74.02515899918772</v>
      </c>
      <c r="K58" s="48">
        <f t="shared" si="7"/>
        <v>36.8981448503902</v>
      </c>
    </row>
    <row r="59" spans="1:11" ht="12.75">
      <c r="A59" s="8" t="s">
        <v>67</v>
      </c>
      <c r="B59" s="8">
        <v>0.51</v>
      </c>
      <c r="C59" s="8">
        <v>28.92937066460132</v>
      </c>
      <c r="D59" s="8">
        <f t="shared" si="0"/>
        <v>9.106011597156913</v>
      </c>
      <c r="E59" s="8">
        <f t="shared" si="1"/>
        <v>0.005151515151515152</v>
      </c>
      <c r="F59" s="8">
        <f t="shared" si="2"/>
        <v>31.82953028633454</v>
      </c>
      <c r="G59" s="47">
        <f t="shared" si="3"/>
        <v>63.65906057266908</v>
      </c>
      <c r="H59" s="47">
        <f t="shared" si="4"/>
        <v>44.00998646718842</v>
      </c>
      <c r="I59" s="48">
        <f t="shared" si="5"/>
        <v>29.11129027224077</v>
      </c>
      <c r="J59" s="48">
        <f t="shared" si="6"/>
        <v>76.07257738433955</v>
      </c>
      <c r="K59" s="48">
        <f t="shared" si="7"/>
        <v>46.96128711209879</v>
      </c>
    </row>
    <row r="60" spans="1:11" ht="12.75">
      <c r="A60" s="8" t="s">
        <v>68</v>
      </c>
      <c r="B60" s="8">
        <v>0.52</v>
      </c>
      <c r="C60" s="8">
        <v>37.85400022838091</v>
      </c>
      <c r="D60" s="8">
        <f t="shared" si="0"/>
        <v>1.3863138044653274</v>
      </c>
      <c r="E60" s="8">
        <f t="shared" si="1"/>
        <v>0.0052525252525252525</v>
      </c>
      <c r="F60" s="8">
        <f t="shared" si="2"/>
        <v>32.7098845656101</v>
      </c>
      <c r="G60" s="47">
        <f t="shared" si="3"/>
        <v>65.4197691312202</v>
      </c>
      <c r="H60" s="47">
        <f t="shared" si="4"/>
        <v>34.56425674249981</v>
      </c>
      <c r="I60" s="48">
        <f t="shared" si="5"/>
        <v>4.4319495027663915</v>
      </c>
      <c r="J60" s="48">
        <f t="shared" si="6"/>
        <v>78.17662411180817</v>
      </c>
      <c r="K60" s="48">
        <f t="shared" si="7"/>
        <v>73.74467460904178</v>
      </c>
    </row>
    <row r="61" spans="1:11" ht="12.75">
      <c r="A61" s="8" t="s">
        <v>69</v>
      </c>
      <c r="B61" s="8">
        <v>0.53</v>
      </c>
      <c r="C61" s="8">
        <v>18.938072325789545</v>
      </c>
      <c r="D61" s="8">
        <f t="shared" si="0"/>
        <v>26.464309076057507</v>
      </c>
      <c r="E61" s="8">
        <f t="shared" si="1"/>
        <v>0.005353535353535354</v>
      </c>
      <c r="F61" s="8">
        <f t="shared" si="2"/>
        <v>33.61458804671387</v>
      </c>
      <c r="G61" s="47">
        <f t="shared" si="3"/>
        <v>67.22917609342774</v>
      </c>
      <c r="H61" s="47">
        <f t="shared" si="4"/>
        <v>69.0139891586272</v>
      </c>
      <c r="I61" s="48">
        <f t="shared" si="5"/>
        <v>84.60456865747285</v>
      </c>
      <c r="J61" s="48">
        <f t="shared" si="6"/>
        <v>80.33886543164616</v>
      </c>
      <c r="K61" s="48">
        <f t="shared" si="7"/>
        <v>4.265703225826698</v>
      </c>
    </row>
    <row r="62" spans="1:11" ht="12.75">
      <c r="A62" s="8" t="s">
        <v>70</v>
      </c>
      <c r="B62" s="8">
        <v>0.54</v>
      </c>
      <c r="C62" s="8">
        <v>44.503360574841686</v>
      </c>
      <c r="D62" s="8">
        <f t="shared" si="0"/>
        <v>0</v>
      </c>
      <c r="E62" s="8">
        <f t="shared" si="1"/>
        <v>0.005454545454545455</v>
      </c>
      <c r="F62" s="8">
        <f t="shared" si="2"/>
        <v>34.54431418991476</v>
      </c>
      <c r="G62" s="47">
        <f t="shared" si="3"/>
        <v>69.08862837982952</v>
      </c>
      <c r="H62" s="47">
        <f t="shared" si="4"/>
        <v>31.048724180567252</v>
      </c>
      <c r="I62" s="48">
        <f t="shared" si="5"/>
        <v>0</v>
      </c>
      <c r="J62" s="48">
        <f t="shared" si="6"/>
        <v>82.56091091389628</v>
      </c>
      <c r="K62" s="48">
        <f t="shared" si="7"/>
        <v>82.56091091389628</v>
      </c>
    </row>
    <row r="63" spans="1:11" ht="12.75">
      <c r="A63" s="8" t="s">
        <v>71</v>
      </c>
      <c r="B63" s="8">
        <v>0.55</v>
      </c>
      <c r="C63" s="8">
        <v>34.51158298381599</v>
      </c>
      <c r="D63" s="8">
        <f t="shared" si="0"/>
        <v>4.220580851451973</v>
      </c>
      <c r="E63" s="8">
        <f t="shared" si="1"/>
        <v>0.005555555555555556</v>
      </c>
      <c r="F63" s="8">
        <f t="shared" si="2"/>
        <v>35.49975508232364</v>
      </c>
      <c r="G63" s="47">
        <f t="shared" si="3"/>
        <v>70.99951016464728</v>
      </c>
      <c r="H63" s="47">
        <f t="shared" si="4"/>
        <v>41.14532225191878</v>
      </c>
      <c r="I63" s="48">
        <f t="shared" si="5"/>
        <v>13.492905535332394</v>
      </c>
      <c r="J63" s="48">
        <f t="shared" si="6"/>
        <v>84.84441464675349</v>
      </c>
      <c r="K63" s="48">
        <f t="shared" si="7"/>
        <v>71.3515091114211</v>
      </c>
    </row>
    <row r="64" spans="1:11" ht="12.75">
      <c r="A64" s="8" t="s">
        <v>72</v>
      </c>
      <c r="B64" s="8">
        <v>0.56</v>
      </c>
      <c r="C64" s="8">
        <v>24.130013253940902</v>
      </c>
      <c r="D64" s="8">
        <f t="shared" si="0"/>
        <v>17.93732956290782</v>
      </c>
      <c r="E64" s="8">
        <f t="shared" si="1"/>
        <v>0.005656565656565657</v>
      </c>
      <c r="F64" s="8">
        <f t="shared" si="2"/>
        <v>36.481621953082204</v>
      </c>
      <c r="G64" s="47">
        <f t="shared" si="3"/>
        <v>72.96324390616441</v>
      </c>
      <c r="H64" s="47">
        <f t="shared" si="4"/>
        <v>60.4750964189778</v>
      </c>
      <c r="I64" s="48">
        <f t="shared" si="5"/>
        <v>57.34440397349047</v>
      </c>
      <c r="J64" s="48">
        <f t="shared" si="6"/>
        <v>87.19107646786647</v>
      </c>
      <c r="K64" s="48">
        <f t="shared" si="7"/>
        <v>29.846672494375994</v>
      </c>
    </row>
    <row r="65" spans="1:11" ht="12.75">
      <c r="A65" s="8" t="s">
        <v>73</v>
      </c>
      <c r="B65" s="8">
        <v>0.57</v>
      </c>
      <c r="C65" s="8">
        <v>34.26184121092929</v>
      </c>
      <c r="D65" s="8">
        <f t="shared" si="0"/>
        <v>4.694068574269042</v>
      </c>
      <c r="E65" s="8">
        <f t="shared" si="1"/>
        <v>0.005757575757575757</v>
      </c>
      <c r="F65" s="8">
        <f t="shared" si="2"/>
        <v>37.490645702801096</v>
      </c>
      <c r="G65" s="47">
        <f t="shared" si="3"/>
        <v>74.98129140560219</v>
      </c>
      <c r="H65" s="47">
        <f t="shared" si="4"/>
        <v>43.76956331330126</v>
      </c>
      <c r="I65" s="48">
        <f t="shared" si="5"/>
        <v>15.006613089095401</v>
      </c>
      <c r="J65" s="48">
        <f t="shared" si="6"/>
        <v>89.60264322969464</v>
      </c>
      <c r="K65" s="48">
        <f t="shared" si="7"/>
        <v>74.59603014059924</v>
      </c>
    </row>
    <row r="66" spans="1:11" ht="12.75">
      <c r="A66" s="8" t="s">
        <v>74</v>
      </c>
      <c r="B66" s="8">
        <v>0.58</v>
      </c>
      <c r="C66" s="8">
        <v>17.077889578786415</v>
      </c>
      <c r="D66" s="8">
        <f t="shared" si="0"/>
        <v>25.679088343647976</v>
      </c>
      <c r="E66" s="8">
        <f t="shared" si="1"/>
        <v>0.005858585858585858</v>
      </c>
      <c r="F66" s="8">
        <f t="shared" si="2"/>
        <v>38.52757744764168</v>
      </c>
      <c r="G66" s="47">
        <f t="shared" si="3"/>
        <v>77.05515489528337</v>
      </c>
      <c r="H66" s="47">
        <f t="shared" si="4"/>
        <v>72.87664531306557</v>
      </c>
      <c r="I66" s="48">
        <f t="shared" si="5"/>
        <v>82.09427219836309</v>
      </c>
      <c r="J66" s="48">
        <f t="shared" si="6"/>
        <v>92.08091009986363</v>
      </c>
      <c r="K66" s="48">
        <f t="shared" si="7"/>
        <v>9.986637901500544</v>
      </c>
    </row>
    <row r="67" spans="1:11" ht="12.75">
      <c r="A67" s="8" t="s">
        <v>75</v>
      </c>
      <c r="B67" s="8">
        <v>0.59</v>
      </c>
      <c r="C67" s="8">
        <v>13.187431551042039</v>
      </c>
      <c r="D67" s="8">
        <f t="shared" si="0"/>
        <v>24.882445613351823</v>
      </c>
      <c r="E67" s="8">
        <f t="shared" si="1"/>
        <v>0.005959595959595959</v>
      </c>
      <c r="F67" s="8">
        <f t="shared" si="2"/>
        <v>39.59318907844586</v>
      </c>
      <c r="G67" s="47">
        <f t="shared" si="3"/>
        <v>79.18637815689172</v>
      </c>
      <c r="H67" s="47">
        <f t="shared" si="4"/>
        <v>72.87664531306557</v>
      </c>
      <c r="I67" s="48">
        <f t="shared" si="5"/>
        <v>79.54746040074112</v>
      </c>
      <c r="J67" s="48">
        <f t="shared" si="6"/>
        <v>94.62772189748561</v>
      </c>
      <c r="K67" s="48">
        <f t="shared" si="7"/>
        <v>15.080261496744498</v>
      </c>
    </row>
    <row r="68" spans="1:11" ht="12.75">
      <c r="A68" s="8" t="s">
        <v>76</v>
      </c>
      <c r="B68" s="8">
        <v>0.6</v>
      </c>
      <c r="C68" s="8">
        <v>14.088642587299201</v>
      </c>
      <c r="D68" s="8">
        <f t="shared" si="0"/>
        <v>24.0637690097826</v>
      </c>
      <c r="E68" s="8">
        <f t="shared" si="1"/>
        <v>0.006060606060606061</v>
      </c>
      <c r="F68" s="8">
        <f t="shared" si="2"/>
        <v>40.688273835330925</v>
      </c>
      <c r="G68" s="47">
        <f t="shared" si="3"/>
        <v>81.37654767066185</v>
      </c>
      <c r="H68" s="47">
        <f t="shared" si="4"/>
        <v>72.87664531306557</v>
      </c>
      <c r="I68" s="48">
        <f t="shared" si="5"/>
        <v>76.93020783178581</v>
      </c>
      <c r="J68" s="48">
        <f t="shared" si="6"/>
        <v>97.24497446644092</v>
      </c>
      <c r="K68" s="48">
        <f t="shared" si="7"/>
        <v>20.314766634655115</v>
      </c>
    </row>
    <row r="69" spans="1:11" ht="12.75">
      <c r="A69" s="8" t="s">
        <v>77</v>
      </c>
      <c r="B69" s="8">
        <v>0.61</v>
      </c>
      <c r="C69" s="8">
        <v>20.706759385300384</v>
      </c>
      <c r="D69" s="8">
        <f t="shared" si="0"/>
        <v>23.222449110983725</v>
      </c>
      <c r="E69" s="8">
        <f t="shared" si="1"/>
        <v>0.006161616161616161</v>
      </c>
      <c r="F69" s="8">
        <f t="shared" si="2"/>
        <v>41.813646898176536</v>
      </c>
      <c r="G69" s="47">
        <f t="shared" si="3"/>
        <v>83.62729379635307</v>
      </c>
      <c r="H69" s="47">
        <f t="shared" si="4"/>
        <v>72.87664531306557</v>
      </c>
      <c r="I69" s="48">
        <f t="shared" si="5"/>
        <v>74.24056621158479</v>
      </c>
      <c r="J69" s="48">
        <f t="shared" si="6"/>
        <v>99.93461608664192</v>
      </c>
      <c r="K69" s="48">
        <f t="shared" si="7"/>
        <v>25.694049875057132</v>
      </c>
    </row>
    <row r="70" spans="1:11" ht="12.75">
      <c r="A70" s="8" t="s">
        <v>78</v>
      </c>
      <c r="B70" s="8">
        <v>0.62</v>
      </c>
      <c r="C70" s="8">
        <v>13.78260403707143</v>
      </c>
      <c r="D70" s="8">
        <f t="shared" si="0"/>
        <v>22.3578596393547</v>
      </c>
      <c r="E70" s="8">
        <f t="shared" si="1"/>
        <v>0.006262626262626262</v>
      </c>
      <c r="F70" s="8">
        <f t="shared" si="2"/>
        <v>42.97014599344377</v>
      </c>
      <c r="G70" s="47">
        <f t="shared" si="3"/>
        <v>85.94029198688754</v>
      </c>
      <c r="H70" s="47">
        <f t="shared" si="4"/>
        <v>72.87664531306557</v>
      </c>
      <c r="I70" s="48">
        <f t="shared" si="5"/>
        <v>71.4765333738961</v>
      </c>
      <c r="J70" s="48">
        <f t="shared" si="6"/>
        <v>102.69864892433061</v>
      </c>
      <c r="K70" s="48">
        <f t="shared" si="7"/>
        <v>31.22211555043451</v>
      </c>
    </row>
    <row r="71" spans="1:11" ht="12.75">
      <c r="A71" s="8" t="s">
        <v>79</v>
      </c>
      <c r="B71" s="8">
        <v>0.63</v>
      </c>
      <c r="C71" s="8">
        <v>15.899747588534902</v>
      </c>
      <c r="D71" s="8">
        <f t="shared" si="0"/>
        <v>21.46935699545081</v>
      </c>
      <c r="E71" s="8">
        <f t="shared" si="1"/>
        <v>0.006363636363636364</v>
      </c>
      <c r="F71" s="8">
        <f t="shared" si="2"/>
        <v>44.158632017777755</v>
      </c>
      <c r="G71" s="47">
        <f t="shared" si="3"/>
        <v>88.31726403555551</v>
      </c>
      <c r="H71" s="47">
        <f t="shared" si="4"/>
        <v>72.87664531306557</v>
      </c>
      <c r="I71" s="48">
        <f t="shared" si="5"/>
        <v>68.63605177573787</v>
      </c>
      <c r="J71" s="48">
        <f t="shared" si="6"/>
        <v>105.53913052248885</v>
      </c>
      <c r="K71" s="48">
        <f t="shared" si="7"/>
        <v>36.90307874675098</v>
      </c>
    </row>
    <row r="72" spans="1:11" ht="12.75">
      <c r="A72" s="8" t="s">
        <v>80</v>
      </c>
      <c r="B72" s="8">
        <v>0.64</v>
      </c>
      <c r="C72" s="8">
        <v>32.83125956715665</v>
      </c>
      <c r="D72" s="8">
        <f t="shared" si="0"/>
        <v>7.407716430214141</v>
      </c>
      <c r="E72" s="8">
        <f t="shared" si="1"/>
        <v>0.006464646464646465</v>
      </c>
      <c r="F72" s="8">
        <f t="shared" si="2"/>
        <v>45.37998967885815</v>
      </c>
      <c r="G72" s="47">
        <f t="shared" si="3"/>
        <v>90.7599793577163</v>
      </c>
      <c r="H72" s="47">
        <f t="shared" si="4"/>
        <v>55.288758673462354</v>
      </c>
      <c r="I72" s="48">
        <f t="shared" si="5"/>
        <v>23.681957897104034</v>
      </c>
      <c r="J72" s="48">
        <f t="shared" si="6"/>
        <v>108.458175332471</v>
      </c>
      <c r="K72" s="48">
        <f t="shared" si="7"/>
        <v>84.77621743536696</v>
      </c>
    </row>
    <row r="73" spans="1:11" ht="12.75">
      <c r="A73" s="8" t="s">
        <v>81</v>
      </c>
      <c r="B73" s="8">
        <v>0.65</v>
      </c>
      <c r="C73" s="8">
        <v>17.765847446286454</v>
      </c>
      <c r="D73" s="8">
        <f t="shared" si="0"/>
        <v>19.617948295999103</v>
      </c>
      <c r="E73" s="8">
        <f t="shared" si="1"/>
        <v>0.006565656565656566</v>
      </c>
      <c r="F73" s="8">
        <f t="shared" si="2"/>
        <v>46.63512815397464</v>
      </c>
      <c r="G73" s="47">
        <f t="shared" si="3"/>
        <v>93.27025630794928</v>
      </c>
      <c r="H73" s="47">
        <f t="shared" si="4"/>
        <v>72.87664531306557</v>
      </c>
      <c r="I73" s="48">
        <f t="shared" si="5"/>
        <v>62.71722601022731</v>
      </c>
      <c r="J73" s="48">
        <f t="shared" si="6"/>
        <v>111.45795628799941</v>
      </c>
      <c r="K73" s="48">
        <f t="shared" si="7"/>
        <v>48.7407302777721</v>
      </c>
    </row>
    <row r="74" spans="1:11" ht="12.75">
      <c r="A74" s="8" t="s">
        <v>82</v>
      </c>
      <c r="B74" s="8">
        <v>0.66</v>
      </c>
      <c r="C74" s="8">
        <v>14.686006947488156</v>
      </c>
      <c r="D74" s="8">
        <f t="shared" si="0"/>
        <v>18.653664053866787</v>
      </c>
      <c r="E74" s="8">
        <f t="shared" si="1"/>
        <v>0.006666666666666667</v>
      </c>
      <c r="F74" s="8">
        <f t="shared" si="2"/>
        <v>47.92498176681736</v>
      </c>
      <c r="G74" s="47">
        <f t="shared" si="3"/>
        <v>95.84996353363472</v>
      </c>
      <c r="H74" s="47">
        <f t="shared" si="4"/>
        <v>72.87664531306557</v>
      </c>
      <c r="I74" s="48">
        <f t="shared" si="5"/>
        <v>59.63447587553321</v>
      </c>
      <c r="J74" s="48">
        <f t="shared" si="6"/>
        <v>114.5407064226935</v>
      </c>
      <c r="K74" s="48">
        <f t="shared" si="7"/>
        <v>54.90623054716029</v>
      </c>
    </row>
    <row r="75" spans="1:11" ht="12.75">
      <c r="A75" s="8" t="s">
        <v>83</v>
      </c>
      <c r="B75" s="8">
        <v>0.67</v>
      </c>
      <c r="C75" s="8">
        <v>26.76299589493115</v>
      </c>
      <c r="D75" s="8">
        <f t="shared" si="0"/>
        <v>17.662709240369992</v>
      </c>
      <c r="E75" s="8">
        <f t="shared" si="1"/>
        <v>0.006767676767676768</v>
      </c>
      <c r="F75" s="8">
        <f t="shared" si="2"/>
        <v>49.25051068298661</v>
      </c>
      <c r="G75" s="47">
        <f t="shared" si="3"/>
        <v>98.50102136597322</v>
      </c>
      <c r="H75" s="47">
        <f t="shared" si="4"/>
        <v>72.87664531306557</v>
      </c>
      <c r="I75" s="48">
        <f t="shared" si="5"/>
        <v>56.46646176588872</v>
      </c>
      <c r="J75" s="48">
        <f t="shared" si="6"/>
        <v>117.708720532338</v>
      </c>
      <c r="K75" s="48">
        <f t="shared" si="7"/>
        <v>61.24225876644929</v>
      </c>
    </row>
    <row r="76" spans="1:11" ht="12.75">
      <c r="A76" s="8" t="s">
        <v>84</v>
      </c>
      <c r="B76" s="8">
        <v>0.68</v>
      </c>
      <c r="C76" s="8">
        <v>20.317747002763024</v>
      </c>
      <c r="D76" s="8">
        <f t="shared" si="0"/>
        <v>16.64434618984354</v>
      </c>
      <c r="E76" s="8">
        <f t="shared" si="1"/>
        <v>0.0068686868686868695</v>
      </c>
      <c r="F76" s="8">
        <f t="shared" si="2"/>
        <v>50.61270162473886</v>
      </c>
      <c r="G76" s="47">
        <f t="shared" si="3"/>
        <v>101.22540324947772</v>
      </c>
      <c r="H76" s="47">
        <f t="shared" si="4"/>
        <v>72.87664531306557</v>
      </c>
      <c r="I76" s="48">
        <f t="shared" si="5"/>
        <v>53.21082541510083</v>
      </c>
      <c r="J76" s="48">
        <f t="shared" si="6"/>
        <v>120.96435688312589</v>
      </c>
      <c r="K76" s="48">
        <f t="shared" si="7"/>
        <v>67.75353146802506</v>
      </c>
    </row>
    <row r="77" spans="1:11" ht="12.75">
      <c r="A77" s="8" t="s">
        <v>85</v>
      </c>
      <c r="B77" s="8">
        <v>0.69</v>
      </c>
      <c r="C77" s="8">
        <v>18.032361736250724</v>
      </c>
      <c r="D77" s="8">
        <f t="shared" si="0"/>
        <v>15.59781683396096</v>
      </c>
      <c r="E77" s="8">
        <f t="shared" si="1"/>
        <v>0.0069696969696969695</v>
      </c>
      <c r="F77" s="8">
        <f t="shared" si="2"/>
        <v>52.01256860550187</v>
      </c>
      <c r="G77" s="47">
        <f t="shared" si="3"/>
        <v>104.02513721100374</v>
      </c>
      <c r="H77" s="47">
        <f t="shared" si="4"/>
        <v>72.87664531306557</v>
      </c>
      <c r="I77" s="48">
        <f t="shared" si="5"/>
        <v>49.865143331077235</v>
      </c>
      <c r="J77" s="48">
        <f t="shared" si="6"/>
        <v>124.31003896714948</v>
      </c>
      <c r="K77" s="48">
        <f t="shared" si="7"/>
        <v>74.44489563607225</v>
      </c>
    </row>
    <row r="78" spans="1:11" ht="12.75">
      <c r="A78" s="8" t="s">
        <v>86</v>
      </c>
      <c r="B78" s="8">
        <v>0.7</v>
      </c>
      <c r="C78" s="8">
        <v>15.17231218316127</v>
      </c>
      <c r="D78" s="8">
        <f t="shared" si="0"/>
        <v>14.522342137429296</v>
      </c>
      <c r="E78" s="8">
        <f t="shared" si="1"/>
        <v>0.00707070707070707</v>
      </c>
      <c r="F78" s="8">
        <f t="shared" si="2"/>
        <v>53.451153684705055</v>
      </c>
      <c r="G78" s="47">
        <f t="shared" si="3"/>
        <v>106.90230736941011</v>
      </c>
      <c r="H78" s="47">
        <f t="shared" si="4"/>
        <v>72.87664531306557</v>
      </c>
      <c r="I78" s="48">
        <f t="shared" si="5"/>
        <v>46.42692499178163</v>
      </c>
      <c r="J78" s="48">
        <f t="shared" si="6"/>
        <v>127.74825730644508</v>
      </c>
      <c r="K78" s="48">
        <f t="shared" si="7"/>
        <v>81.32133231466345</v>
      </c>
    </row>
    <row r="79" spans="1:11" ht="12.75">
      <c r="A79" s="8" t="s">
        <v>87</v>
      </c>
      <c r="B79" s="8">
        <v>0.71</v>
      </c>
      <c r="C79" s="8">
        <v>14.001782431477414</v>
      </c>
      <c r="D79" s="8">
        <f t="shared" si="0"/>
        <v>13.41712151807604</v>
      </c>
      <c r="E79" s="8">
        <f t="shared" si="1"/>
        <v>0.007171717171717171</v>
      </c>
      <c r="F79" s="8">
        <f t="shared" si="2"/>
        <v>54.929527743487455</v>
      </c>
      <c r="G79" s="47">
        <f t="shared" si="3"/>
        <v>109.85905548697491</v>
      </c>
      <c r="H79" s="47">
        <f t="shared" si="4"/>
        <v>72.87664531306557</v>
      </c>
      <c r="I79" s="48">
        <f t="shared" si="5"/>
        <v>42.893610991291695</v>
      </c>
      <c r="J79" s="48">
        <f t="shared" si="6"/>
        <v>131.28157130693504</v>
      </c>
      <c r="K79" s="48">
        <f t="shared" si="7"/>
        <v>88.38796031564334</v>
      </c>
    </row>
    <row r="80" spans="1:11" ht="12.75">
      <c r="A80" s="8" t="s">
        <v>88</v>
      </c>
      <c r="B80" s="8">
        <v>0.72</v>
      </c>
      <c r="C80" s="8">
        <v>10.343305131976646</v>
      </c>
      <c r="D80" s="8">
        <f t="shared" si="0"/>
        <v>12.281332250896735</v>
      </c>
      <c r="E80" s="8">
        <f t="shared" si="1"/>
        <v>0.007272727272727273</v>
      </c>
      <c r="F80" s="8">
        <f t="shared" si="2"/>
        <v>56.4487912818604</v>
      </c>
      <c r="G80" s="47">
        <f t="shared" si="3"/>
        <v>112.8975825637208</v>
      </c>
      <c r="H80" s="47">
        <f t="shared" si="4"/>
        <v>72.87664531306557</v>
      </c>
      <c r="I80" s="48">
        <f t="shared" si="5"/>
        <v>39.262571134580355</v>
      </c>
      <c r="J80" s="48">
        <f t="shared" si="6"/>
        <v>134.91261116364637</v>
      </c>
      <c r="K80" s="48">
        <f t="shared" si="7"/>
        <v>95.65004002906602</v>
      </c>
    </row>
    <row r="81" spans="8:11" ht="12.75">
      <c r="H81" s="49" t="s">
        <v>98</v>
      </c>
      <c r="I81" s="50">
        <f>AVERAGE(I33:I80)</f>
        <v>43.51404447881776</v>
      </c>
      <c r="J81" s="50">
        <f>AVERAGE(J33:J80)</f>
        <v>76.24206291443346</v>
      </c>
      <c r="K81" s="50">
        <f>AVERAGE(K33:K80)</f>
        <v>34.760620844203764</v>
      </c>
    </row>
    <row r="82" spans="9:10" ht="12.75">
      <c r="I82"/>
      <c r="J82"/>
    </row>
    <row r="83" spans="1:10" ht="12.75">
      <c r="A83" t="s">
        <v>31</v>
      </c>
      <c r="I83"/>
      <c r="J83"/>
    </row>
    <row r="84" spans="1:10" ht="12.75">
      <c r="A84" s="16" t="s">
        <v>32</v>
      </c>
      <c r="B84" s="16" t="s">
        <v>33</v>
      </c>
      <c r="C84" s="16" t="s">
        <v>34</v>
      </c>
      <c r="D84" s="16" t="s">
        <v>35</v>
      </c>
      <c r="I84"/>
      <c r="J84"/>
    </row>
    <row r="85" spans="1:10" ht="12.75">
      <c r="A85">
        <v>1</v>
      </c>
      <c r="B85">
        <v>0.344</v>
      </c>
      <c r="C85" t="s">
        <v>28</v>
      </c>
      <c r="D85">
        <v>5</v>
      </c>
      <c r="I85"/>
      <c r="J85"/>
    </row>
    <row r="86" spans="1:10" ht="12.75">
      <c r="A86">
        <v>2</v>
      </c>
      <c r="B86">
        <v>0.5005</v>
      </c>
      <c r="C86" t="s">
        <v>36</v>
      </c>
      <c r="I86"/>
      <c r="J86"/>
    </row>
    <row r="87" spans="1:10" ht="12.75">
      <c r="A87">
        <v>3</v>
      </c>
      <c r="B87">
        <v>0.359</v>
      </c>
      <c r="C87" t="s">
        <v>37</v>
      </c>
      <c r="I87"/>
      <c r="J87"/>
    </row>
    <row r="88" spans="1:10" ht="12.75">
      <c r="A88">
        <v>4</v>
      </c>
      <c r="B88">
        <v>0.522</v>
      </c>
      <c r="C88" t="s">
        <v>90</v>
      </c>
      <c r="I88"/>
      <c r="J88"/>
    </row>
    <row r="89" spans="1:10" ht="12.75">
      <c r="A89">
        <v>5</v>
      </c>
      <c r="B89">
        <v>0.532</v>
      </c>
      <c r="C89" t="s">
        <v>105</v>
      </c>
      <c r="I89"/>
      <c r="J89"/>
    </row>
    <row r="90" spans="9:10" ht="12.75">
      <c r="I90"/>
      <c r="J90"/>
    </row>
    <row r="91" spans="9:10" ht="12.75">
      <c r="I91"/>
      <c r="J91"/>
    </row>
    <row r="92" spans="9:10" ht="12.75">
      <c r="I92"/>
      <c r="J92"/>
    </row>
    <row r="93" spans="9:10" ht="12.75">
      <c r="I93"/>
      <c r="J93"/>
    </row>
    <row r="94" spans="9:10" ht="12.75">
      <c r="I94"/>
      <c r="J94"/>
    </row>
    <row r="95" spans="9:10" ht="12.75">
      <c r="I95"/>
      <c r="J95"/>
    </row>
    <row r="96" spans="9:10" ht="12.75">
      <c r="I96"/>
      <c r="J96"/>
    </row>
    <row r="97" spans="9:10" ht="12.75">
      <c r="I97"/>
      <c r="J97"/>
    </row>
    <row r="98" spans="9:10" ht="12.75">
      <c r="I98"/>
      <c r="J98"/>
    </row>
    <row r="99" spans="9:10" ht="12.75">
      <c r="I99"/>
      <c r="J99"/>
    </row>
    <row r="100" spans="9:10" ht="12.75">
      <c r="I100"/>
      <c r="J100"/>
    </row>
    <row r="101" spans="9:10" ht="12.75">
      <c r="I101"/>
      <c r="J101"/>
    </row>
    <row r="102" spans="9:10" ht="12.75">
      <c r="I102"/>
      <c r="J102"/>
    </row>
    <row r="103" spans="9:10" ht="12.75">
      <c r="I103"/>
      <c r="J103"/>
    </row>
    <row r="104" spans="9:10" ht="12.75">
      <c r="I104"/>
      <c r="J104"/>
    </row>
    <row r="105" spans="9:10" ht="12.75"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12" spans="9:10" ht="12.75">
      <c r="I112"/>
      <c r="J112"/>
    </row>
    <row r="113" spans="9:10" ht="12.75">
      <c r="I113"/>
      <c r="J113"/>
    </row>
    <row r="114" spans="9:10" ht="12.75">
      <c r="I114"/>
      <c r="J114"/>
    </row>
    <row r="115" spans="9:10" ht="12.75">
      <c r="I115"/>
      <c r="J115"/>
    </row>
    <row r="116" spans="9:10" ht="12.75">
      <c r="I116"/>
      <c r="J116"/>
    </row>
    <row r="117" spans="9:10" ht="12.75">
      <c r="I117"/>
      <c r="J117"/>
    </row>
    <row r="118" spans="9:10" ht="12.75">
      <c r="I118"/>
      <c r="J118"/>
    </row>
    <row r="119" spans="9:10" ht="12.75">
      <c r="I119"/>
      <c r="J119"/>
    </row>
    <row r="120" spans="9:10" ht="12.75">
      <c r="I120"/>
      <c r="J120"/>
    </row>
    <row r="121" spans="9:10" ht="12.75">
      <c r="I121"/>
      <c r="J121"/>
    </row>
    <row r="122" spans="9:10" ht="12.75">
      <c r="I122"/>
      <c r="J122"/>
    </row>
    <row r="123" spans="9:10" ht="12.75">
      <c r="I123"/>
      <c r="J123"/>
    </row>
    <row r="124" spans="9:10" ht="12.75">
      <c r="I124"/>
      <c r="J124"/>
    </row>
    <row r="125" spans="9:10" ht="12.75">
      <c r="I125"/>
      <c r="J125"/>
    </row>
    <row r="126" spans="9:10" ht="12.75">
      <c r="I126"/>
      <c r="J126"/>
    </row>
    <row r="127" spans="9:10" ht="12.75">
      <c r="I127"/>
      <c r="J127"/>
    </row>
    <row r="128" spans="9:10" ht="12.75">
      <c r="I128"/>
      <c r="J128"/>
    </row>
    <row r="129" spans="9:10" ht="12.75">
      <c r="I129"/>
      <c r="J129"/>
    </row>
    <row r="130" spans="9:10" ht="12.75">
      <c r="I130"/>
      <c r="J130"/>
    </row>
    <row r="131" spans="9:10" ht="12.75">
      <c r="I131"/>
      <c r="J131"/>
    </row>
    <row r="132" spans="9:10" ht="12.75">
      <c r="I132"/>
      <c r="J132"/>
    </row>
    <row r="133" spans="9:10" ht="12.75">
      <c r="I133"/>
      <c r="J133"/>
    </row>
    <row r="134" spans="9:10" ht="12.75">
      <c r="I134"/>
      <c r="J134"/>
    </row>
    <row r="135" spans="9:10" ht="12.75">
      <c r="I135"/>
      <c r="J135"/>
    </row>
    <row r="136" spans="9:10" ht="12.75">
      <c r="I136"/>
      <c r="J136"/>
    </row>
    <row r="137" spans="9:10" ht="12.75">
      <c r="I137"/>
      <c r="J137"/>
    </row>
    <row r="138" spans="9:10" ht="12.75">
      <c r="I138"/>
      <c r="J138"/>
    </row>
    <row r="139" spans="9:10" ht="12.75">
      <c r="I139"/>
      <c r="J139"/>
    </row>
    <row r="140" spans="9:10" ht="12.75">
      <c r="I140"/>
      <c r="J140"/>
    </row>
    <row r="141" spans="9:10" ht="12.75">
      <c r="I141"/>
      <c r="J141"/>
    </row>
    <row r="142" spans="9:10" ht="12.75">
      <c r="I142"/>
      <c r="J142"/>
    </row>
    <row r="143" spans="9:10" ht="12.75">
      <c r="I143"/>
      <c r="J143"/>
    </row>
    <row r="144" spans="9:10" ht="12.75">
      <c r="I144"/>
      <c r="J144"/>
    </row>
    <row r="145" spans="9:10" ht="12.75">
      <c r="I145"/>
      <c r="J145"/>
    </row>
    <row r="146" spans="9:10" ht="12.75">
      <c r="I146"/>
      <c r="J146"/>
    </row>
    <row r="147" spans="9:10" ht="12.75">
      <c r="I147"/>
      <c r="J147"/>
    </row>
    <row r="148" spans="9:10" ht="12.75">
      <c r="I148"/>
      <c r="J148"/>
    </row>
    <row r="149" spans="9:10" ht="12.75">
      <c r="I149"/>
      <c r="J149"/>
    </row>
    <row r="150" spans="9:10" ht="12.75">
      <c r="I150"/>
      <c r="J150"/>
    </row>
    <row r="151" spans="9:10" ht="12.75">
      <c r="I151"/>
      <c r="J151"/>
    </row>
    <row r="152" spans="9:10" ht="12.75">
      <c r="I152"/>
      <c r="J152"/>
    </row>
    <row r="153" spans="9:10" ht="12.75">
      <c r="I153"/>
      <c r="J153"/>
    </row>
    <row r="154" spans="9:10" ht="12.75">
      <c r="I154"/>
      <c r="J154"/>
    </row>
    <row r="155" spans="9:10" ht="12.75">
      <c r="I155"/>
      <c r="J155"/>
    </row>
    <row r="156" spans="9:10" ht="12.75">
      <c r="I156"/>
      <c r="J156"/>
    </row>
    <row r="157" spans="9:10" ht="12.75">
      <c r="I157"/>
      <c r="J157"/>
    </row>
    <row r="158" spans="9:10" ht="12.75">
      <c r="I158"/>
      <c r="J158"/>
    </row>
    <row r="159" spans="9:10" ht="12.75">
      <c r="I159"/>
      <c r="J159"/>
    </row>
    <row r="160" spans="9:10" ht="12.75">
      <c r="I160"/>
      <c r="J160"/>
    </row>
    <row r="161" spans="9:10" ht="12.75">
      <c r="I161"/>
      <c r="J161"/>
    </row>
    <row r="162" spans="9:10" ht="12.75">
      <c r="I162"/>
      <c r="J162"/>
    </row>
    <row r="163" spans="9:10" ht="12.75">
      <c r="I163"/>
      <c r="J163"/>
    </row>
    <row r="164" spans="9:10" ht="12.75">
      <c r="I164"/>
      <c r="J16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  <row r="180" spans="9:10" ht="12.75">
      <c r="I180"/>
      <c r="J180"/>
    </row>
    <row r="181" spans="9:10" ht="12.75">
      <c r="I181"/>
      <c r="J181"/>
    </row>
    <row r="182" spans="9:10" ht="12.75">
      <c r="I182"/>
      <c r="J182"/>
    </row>
    <row r="183" spans="9:10" ht="12.75">
      <c r="I183"/>
      <c r="J183"/>
    </row>
    <row r="184" spans="9:10" ht="12.75">
      <c r="I184"/>
      <c r="J184"/>
    </row>
    <row r="185" spans="9:10" ht="12.75">
      <c r="I185"/>
      <c r="J185"/>
    </row>
    <row r="186" spans="9:10" ht="12.75">
      <c r="I186"/>
      <c r="J186"/>
    </row>
    <row r="187" spans="9:10" ht="12.75">
      <c r="I187"/>
      <c r="J187"/>
    </row>
    <row r="188" spans="9:10" ht="12.75">
      <c r="I188"/>
      <c r="J188"/>
    </row>
    <row r="189" spans="9:10" ht="12.75">
      <c r="I189"/>
      <c r="J189"/>
    </row>
    <row r="190" spans="9:10" ht="12.75">
      <c r="I190"/>
      <c r="J190"/>
    </row>
    <row r="191" spans="9:10" ht="12.75">
      <c r="I191"/>
      <c r="J191"/>
    </row>
    <row r="192" spans="9:10" ht="12.75">
      <c r="I192"/>
      <c r="J192"/>
    </row>
    <row r="193" spans="9:10" ht="12.75">
      <c r="I193"/>
      <c r="J193"/>
    </row>
    <row r="194" spans="9:10" ht="12.75">
      <c r="I194"/>
      <c r="J194"/>
    </row>
    <row r="195" spans="9:10" ht="12.75">
      <c r="I195"/>
      <c r="J195"/>
    </row>
    <row r="196" spans="9:10" ht="12.75">
      <c r="I196"/>
      <c r="J196"/>
    </row>
    <row r="197" spans="9:10" ht="12.75">
      <c r="I197"/>
      <c r="J197"/>
    </row>
    <row r="198" spans="9:10" ht="12.75">
      <c r="I198"/>
      <c r="J198"/>
    </row>
    <row r="199" spans="9:10" ht="12.75">
      <c r="I199"/>
      <c r="J199"/>
    </row>
    <row r="200" spans="9:10" ht="12.75">
      <c r="I200"/>
      <c r="J200"/>
    </row>
    <row r="201" spans="9:10" ht="12.75">
      <c r="I201"/>
      <c r="J201"/>
    </row>
    <row r="202" spans="9:10" ht="12.75">
      <c r="I202"/>
      <c r="J202"/>
    </row>
    <row r="203" spans="9:10" ht="12.75">
      <c r="I203"/>
      <c r="J203"/>
    </row>
    <row r="204" spans="9:10" ht="12.75">
      <c r="I204"/>
      <c r="J204"/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  <row r="311" spans="9:10" ht="12.75">
      <c r="I311"/>
      <c r="J311"/>
    </row>
    <row r="312" spans="9:10" ht="12.75">
      <c r="I312"/>
      <c r="J312"/>
    </row>
    <row r="313" spans="9:10" ht="12.75">
      <c r="I313"/>
      <c r="J313"/>
    </row>
    <row r="314" spans="9:10" ht="12.75">
      <c r="I314"/>
      <c r="J314"/>
    </row>
    <row r="315" spans="9:10" ht="12.75">
      <c r="I315"/>
      <c r="J315"/>
    </row>
    <row r="316" spans="9:10" ht="12.75">
      <c r="I316"/>
      <c r="J316"/>
    </row>
    <row r="317" spans="9:10" ht="12.75">
      <c r="I317"/>
      <c r="J317"/>
    </row>
    <row r="318" spans="9:10" ht="12.75">
      <c r="I318"/>
      <c r="J318"/>
    </row>
    <row r="319" spans="9:10" ht="12.75">
      <c r="I319"/>
      <c r="J319"/>
    </row>
    <row r="320" spans="9:10" ht="12.75">
      <c r="I320"/>
      <c r="J320"/>
    </row>
    <row r="321" spans="9:10" ht="12.75">
      <c r="I321"/>
      <c r="J321"/>
    </row>
    <row r="322" spans="9:10" ht="12.75">
      <c r="I322"/>
      <c r="J322"/>
    </row>
    <row r="323" spans="9:10" ht="12.75">
      <c r="I323"/>
      <c r="J323"/>
    </row>
    <row r="324" spans="9:10" ht="12.75">
      <c r="I324"/>
      <c r="J324"/>
    </row>
    <row r="325" spans="9:10" ht="12.75">
      <c r="I325"/>
      <c r="J325"/>
    </row>
    <row r="326" spans="9:10" ht="12.75">
      <c r="I326"/>
      <c r="J326"/>
    </row>
    <row r="327" spans="9:10" ht="12.75">
      <c r="I327"/>
      <c r="J327"/>
    </row>
    <row r="328" spans="9:10" ht="12.75">
      <c r="I328"/>
      <c r="J328"/>
    </row>
    <row r="329" spans="9:10" ht="12.75">
      <c r="I329"/>
      <c r="J329"/>
    </row>
    <row r="330" spans="9:10" ht="12.75">
      <c r="I330"/>
      <c r="J330"/>
    </row>
    <row r="331" spans="9:10" ht="12.75">
      <c r="I331"/>
      <c r="J331"/>
    </row>
    <row r="332" spans="9:10" ht="12.75">
      <c r="I332"/>
      <c r="J332"/>
    </row>
    <row r="333" spans="9:10" ht="12.75">
      <c r="I333"/>
      <c r="J333"/>
    </row>
    <row r="334" spans="9:10" ht="12.75">
      <c r="I334"/>
      <c r="J334"/>
    </row>
    <row r="335" spans="9:10" ht="12.75">
      <c r="I335"/>
      <c r="J335"/>
    </row>
    <row r="336" spans="9:10" ht="12.75">
      <c r="I336"/>
      <c r="J336"/>
    </row>
    <row r="337" spans="9:10" ht="12.75">
      <c r="I337"/>
      <c r="J337"/>
    </row>
    <row r="338" spans="9:10" ht="12.75">
      <c r="I338"/>
      <c r="J338"/>
    </row>
    <row r="339" spans="9:10" ht="12.75">
      <c r="I339"/>
      <c r="J339"/>
    </row>
    <row r="340" spans="9:10" ht="12.75">
      <c r="I340"/>
      <c r="J340"/>
    </row>
    <row r="341" spans="9:10" ht="12.75">
      <c r="I341"/>
      <c r="J341"/>
    </row>
    <row r="342" spans="9:10" ht="12.75">
      <c r="I342"/>
      <c r="J342"/>
    </row>
    <row r="343" spans="9:10" ht="12.75">
      <c r="I343"/>
      <c r="J343"/>
    </row>
    <row r="344" spans="9:10" ht="12.75">
      <c r="I344"/>
      <c r="J344"/>
    </row>
    <row r="345" spans="9:10" ht="12.75">
      <c r="I345"/>
      <c r="J345"/>
    </row>
    <row r="346" spans="9:10" ht="12.75">
      <c r="I346"/>
      <c r="J346"/>
    </row>
    <row r="347" spans="9:10" ht="12.75">
      <c r="I347"/>
      <c r="J347"/>
    </row>
    <row r="348" spans="9:10" ht="12.75">
      <c r="I348"/>
      <c r="J348"/>
    </row>
    <row r="349" spans="9:10" ht="12.75">
      <c r="I349"/>
      <c r="J349"/>
    </row>
    <row r="350" spans="9:10" ht="12.75">
      <c r="I350"/>
      <c r="J350"/>
    </row>
    <row r="351" spans="9:10" ht="12.75">
      <c r="I351"/>
      <c r="J351"/>
    </row>
    <row r="352" spans="9:10" ht="12.75">
      <c r="I352"/>
      <c r="J352"/>
    </row>
    <row r="353" spans="9:10" ht="12.75">
      <c r="I353"/>
      <c r="J353"/>
    </row>
    <row r="354" spans="9:10" ht="12.75">
      <c r="I354"/>
      <c r="J354"/>
    </row>
    <row r="355" spans="9:10" ht="12.75">
      <c r="I355"/>
      <c r="J355"/>
    </row>
    <row r="356" spans="9:10" ht="12.75">
      <c r="I356"/>
      <c r="J356"/>
    </row>
    <row r="357" spans="9:10" ht="12.75">
      <c r="I357"/>
      <c r="J357"/>
    </row>
    <row r="358" spans="9:10" ht="12.75">
      <c r="I358"/>
      <c r="J358"/>
    </row>
    <row r="359" spans="9:10" ht="12.75">
      <c r="I359"/>
      <c r="J359"/>
    </row>
    <row r="360" spans="9:10" ht="12.75">
      <c r="I360"/>
      <c r="J360"/>
    </row>
    <row r="361" spans="9:10" ht="12.75">
      <c r="I361"/>
      <c r="J361"/>
    </row>
    <row r="362" spans="9:10" ht="12.75">
      <c r="I362"/>
      <c r="J362"/>
    </row>
    <row r="363" spans="9:10" ht="12.75">
      <c r="I363"/>
      <c r="J363"/>
    </row>
    <row r="364" spans="9:10" ht="12.75">
      <c r="I364"/>
      <c r="J364"/>
    </row>
    <row r="365" spans="9:10" ht="12.75">
      <c r="I365"/>
      <c r="J365"/>
    </row>
    <row r="366" spans="9:10" ht="12.75">
      <c r="I366"/>
      <c r="J366"/>
    </row>
    <row r="367" spans="9:10" ht="12.75">
      <c r="I367"/>
      <c r="J367"/>
    </row>
    <row r="368" spans="9:10" ht="12.75">
      <c r="I368"/>
      <c r="J368"/>
    </row>
    <row r="369" spans="9:10" ht="12.75">
      <c r="I369"/>
      <c r="J369"/>
    </row>
    <row r="370" spans="9:10" ht="12.75">
      <c r="I370"/>
      <c r="J370"/>
    </row>
    <row r="371" spans="9:10" ht="12.75">
      <c r="I371"/>
      <c r="J371"/>
    </row>
    <row r="372" spans="9:10" ht="12.75">
      <c r="I372"/>
      <c r="J372"/>
    </row>
    <row r="373" spans="9:10" ht="12.75">
      <c r="I373"/>
      <c r="J373"/>
    </row>
    <row r="374" spans="9:10" ht="12.75">
      <c r="I374"/>
      <c r="J374"/>
    </row>
    <row r="375" spans="9:10" ht="12.75">
      <c r="I375"/>
      <c r="J375"/>
    </row>
    <row r="376" spans="9:10" ht="12.75">
      <c r="I376"/>
      <c r="J376"/>
    </row>
    <row r="377" spans="9:10" ht="12.75">
      <c r="I377"/>
      <c r="J377"/>
    </row>
    <row r="378" spans="9:10" ht="12.75">
      <c r="I378"/>
      <c r="J378"/>
    </row>
    <row r="379" spans="9:10" ht="12.75">
      <c r="I379"/>
      <c r="J379"/>
    </row>
    <row r="380" spans="9:10" ht="12.75">
      <c r="I380"/>
      <c r="J380"/>
    </row>
    <row r="381" spans="9:10" ht="12.75">
      <c r="I381"/>
      <c r="J381"/>
    </row>
    <row r="382" spans="9:10" ht="12.75">
      <c r="I382"/>
      <c r="J382"/>
    </row>
    <row r="383" spans="9:10" ht="12.75">
      <c r="I383"/>
      <c r="J383"/>
    </row>
    <row r="384" spans="9:10" ht="12.75">
      <c r="I384"/>
      <c r="J384"/>
    </row>
    <row r="385" spans="9:10" ht="12.75">
      <c r="I385"/>
      <c r="J385"/>
    </row>
    <row r="386" spans="9:10" ht="12.75">
      <c r="I386"/>
      <c r="J386"/>
    </row>
    <row r="387" spans="9:10" ht="12.75">
      <c r="I387"/>
      <c r="J387"/>
    </row>
    <row r="388" spans="9:10" ht="12.75">
      <c r="I388"/>
      <c r="J388"/>
    </row>
    <row r="389" spans="9:10" ht="12.75">
      <c r="I389"/>
      <c r="J389"/>
    </row>
    <row r="390" spans="9:10" ht="12.75">
      <c r="I390"/>
      <c r="J390"/>
    </row>
    <row r="391" spans="9:10" ht="12.75">
      <c r="I391"/>
      <c r="J391"/>
    </row>
    <row r="392" spans="9:10" ht="12.75">
      <c r="I392"/>
      <c r="J392"/>
    </row>
    <row r="393" spans="9:10" ht="12.75">
      <c r="I393"/>
      <c r="J393"/>
    </row>
    <row r="394" spans="9:10" ht="12.75">
      <c r="I394"/>
      <c r="J394"/>
    </row>
    <row r="395" spans="9:10" ht="12.75">
      <c r="I395"/>
      <c r="J395"/>
    </row>
    <row r="396" spans="9:10" ht="12.75">
      <c r="I396"/>
      <c r="J396"/>
    </row>
    <row r="397" spans="9:10" ht="12.75">
      <c r="I397"/>
      <c r="J397"/>
    </row>
    <row r="398" spans="9:10" ht="12.75">
      <c r="I398"/>
      <c r="J398"/>
    </row>
    <row r="399" spans="9:10" ht="12.75">
      <c r="I399"/>
      <c r="J399"/>
    </row>
    <row r="400" spans="9:10" ht="12.75">
      <c r="I400"/>
      <c r="J400"/>
    </row>
    <row r="401" spans="9:10" ht="12.75">
      <c r="I401"/>
      <c r="J401"/>
    </row>
    <row r="402" spans="9:10" ht="12.75">
      <c r="I402"/>
      <c r="J402"/>
    </row>
    <row r="403" spans="9:10" ht="12.75">
      <c r="I403"/>
      <c r="J403"/>
    </row>
    <row r="404" spans="9:10" ht="12.75">
      <c r="I404"/>
      <c r="J404"/>
    </row>
    <row r="405" spans="9:10" ht="12.75">
      <c r="I405"/>
      <c r="J405"/>
    </row>
    <row r="406" spans="9:10" ht="12.75">
      <c r="I406"/>
      <c r="J406"/>
    </row>
    <row r="407" spans="9:10" ht="12.75">
      <c r="I407"/>
      <c r="J407"/>
    </row>
    <row r="408" spans="9:10" ht="12.75">
      <c r="I408"/>
      <c r="J408"/>
    </row>
    <row r="409" spans="9:10" ht="12.75">
      <c r="I409"/>
      <c r="J409"/>
    </row>
    <row r="410" spans="9:10" ht="12.75">
      <c r="I410"/>
      <c r="J410"/>
    </row>
    <row r="411" spans="9:10" ht="12.75">
      <c r="I411"/>
      <c r="J411"/>
    </row>
  </sheetData>
  <mergeCells count="5">
    <mergeCell ref="A1:J4"/>
    <mergeCell ref="A6:E6"/>
    <mergeCell ref="F6:J6"/>
    <mergeCell ref="A30:F30"/>
    <mergeCell ref="G30:K30"/>
  </mergeCells>
  <printOptions/>
  <pageMargins left="0.75" right="0.75" top="1" bottom="1" header="0.5" footer="0.5"/>
  <pageSetup fitToHeight="1" fitToWidth="1" horizontalDpi="300" verticalDpi="300" orientation="portrait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9"/>
  <sheetViews>
    <sheetView tabSelected="1" workbookViewId="0" topLeftCell="A1">
      <selection activeCell="F31" sqref="F31:F78"/>
    </sheetView>
  </sheetViews>
  <sheetFormatPr defaultColWidth="9.140625" defaultRowHeight="12.75"/>
  <cols>
    <col min="2" max="2" width="13.28125" style="0" customWidth="1"/>
    <col min="3" max="3" width="15.8515625" style="0" customWidth="1"/>
    <col min="4" max="4" width="11.57421875" style="0" customWidth="1"/>
    <col min="5" max="5" width="11.8515625" style="0" customWidth="1"/>
    <col min="6" max="7" width="11.00390625" style="0" customWidth="1"/>
    <col min="8" max="8" width="12.421875" style="0" customWidth="1"/>
    <col min="9" max="9" width="12.140625" style="15" customWidth="1"/>
    <col min="10" max="10" width="10.00390625" style="15" customWidth="1"/>
    <col min="11" max="11" width="7.00390625" style="0" customWidth="1"/>
    <col min="12" max="12" width="22.8515625" style="0" customWidth="1"/>
  </cols>
  <sheetData>
    <row r="1" spans="1:11" ht="12.75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34"/>
    </row>
    <row r="2" spans="1:11" ht="12.75">
      <c r="A2" s="53"/>
      <c r="B2" s="52"/>
      <c r="C2" s="52"/>
      <c r="D2" s="52"/>
      <c r="E2" s="52"/>
      <c r="F2" s="52"/>
      <c r="G2" s="52"/>
      <c r="H2" s="52"/>
      <c r="I2" s="52"/>
      <c r="J2" s="52"/>
      <c r="K2" s="34"/>
    </row>
    <row r="3" spans="1:1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34"/>
    </row>
    <row r="4" spans="1:1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34"/>
    </row>
    <row r="5" spans="1:11" ht="20.25">
      <c r="A5" s="41" t="s">
        <v>99</v>
      </c>
      <c r="B5" s="39"/>
      <c r="C5" s="39"/>
      <c r="D5" s="40"/>
      <c r="E5" s="40"/>
      <c r="F5" s="40"/>
      <c r="G5" s="40"/>
      <c r="H5" s="40"/>
      <c r="I5" s="40"/>
      <c r="J5" s="40"/>
      <c r="K5" s="34"/>
    </row>
    <row r="6" spans="1:11" ht="13.5" thickBot="1">
      <c r="A6" s="54" t="s">
        <v>1</v>
      </c>
      <c r="B6" s="55"/>
      <c r="C6" s="55"/>
      <c r="D6" s="55"/>
      <c r="E6" s="55"/>
      <c r="F6" s="55" t="s">
        <v>2</v>
      </c>
      <c r="G6" s="55"/>
      <c r="H6" s="55"/>
      <c r="I6" s="55"/>
      <c r="J6" s="55"/>
      <c r="K6" s="38"/>
    </row>
    <row r="7" spans="1:11" ht="12.75">
      <c r="A7" s="8"/>
      <c r="B7" s="17" t="s">
        <v>3</v>
      </c>
      <c r="C7" s="17" t="s">
        <v>4</v>
      </c>
      <c r="D7" s="18" t="s">
        <v>104</v>
      </c>
      <c r="E7" s="8"/>
      <c r="F7" s="8"/>
      <c r="G7" s="8"/>
      <c r="H7" s="8"/>
      <c r="I7" s="19"/>
      <c r="J7" s="19"/>
      <c r="K7" s="8"/>
    </row>
    <row r="8" spans="1:11" ht="12.75">
      <c r="A8" s="8"/>
      <c r="B8" s="36">
        <v>0.5</v>
      </c>
      <c r="C8" s="35">
        <v>0.65</v>
      </c>
      <c r="D8" s="42">
        <f>MIN((((($I$15*EXP(($C$8/$C$17)*274.7))*1000)/1.12/60)),$B$20)</f>
        <v>88.40032509817017</v>
      </c>
      <c r="E8" s="8"/>
      <c r="F8" s="21" t="s">
        <v>5</v>
      </c>
      <c r="G8" s="21"/>
      <c r="H8" s="21" t="s">
        <v>6</v>
      </c>
      <c r="I8" s="22"/>
      <c r="J8" s="19"/>
      <c r="K8" s="8"/>
    </row>
    <row r="9" spans="1:11" ht="12.75">
      <c r="A9" s="8"/>
      <c r="B9" s="19"/>
      <c r="C9" s="19"/>
      <c r="D9" s="8" t="s">
        <v>101</v>
      </c>
      <c r="E9" s="8"/>
      <c r="F9" s="17">
        <v>2002</v>
      </c>
      <c r="G9" s="17"/>
      <c r="H9" s="17" t="s">
        <v>8</v>
      </c>
      <c r="I9" s="17"/>
      <c r="J9" s="19"/>
      <c r="K9" s="8"/>
    </row>
    <row r="10" spans="1:11" ht="12.75">
      <c r="A10" s="8"/>
      <c r="B10" s="23" t="s">
        <v>7</v>
      </c>
      <c r="C10" s="19"/>
      <c r="D10" s="8"/>
      <c r="E10" s="24"/>
      <c r="F10" s="17">
        <v>2003</v>
      </c>
      <c r="G10" s="17"/>
      <c r="H10" s="17" t="s">
        <v>9</v>
      </c>
      <c r="I10" s="17"/>
      <c r="J10" s="19"/>
      <c r="K10" s="8"/>
    </row>
    <row r="11" spans="1:11" ht="12.75">
      <c r="A11" s="8"/>
      <c r="B11" s="8"/>
      <c r="C11" s="25"/>
      <c r="D11" s="8"/>
      <c r="E11" s="26"/>
      <c r="F11" s="23">
        <v>2004</v>
      </c>
      <c r="G11" s="23"/>
      <c r="H11" s="23" t="s">
        <v>10</v>
      </c>
      <c r="I11" s="23"/>
      <c r="J11" s="19"/>
      <c r="K11" s="8"/>
    </row>
    <row r="12" spans="1:11" ht="15.75">
      <c r="A12" s="8"/>
      <c r="B12" s="25"/>
      <c r="C12" s="25"/>
      <c r="D12" s="8"/>
      <c r="E12" s="27"/>
      <c r="F12" s="23">
        <v>2005</v>
      </c>
      <c r="G12" s="23"/>
      <c r="H12" s="37" t="s">
        <v>89</v>
      </c>
      <c r="I12" s="23"/>
      <c r="J12" s="19"/>
      <c r="K12" s="8"/>
    </row>
    <row r="13" spans="1:11" ht="15.75">
      <c r="A13" s="8"/>
      <c r="B13" s="23" t="s">
        <v>11</v>
      </c>
      <c r="C13" s="25"/>
      <c r="D13" s="8"/>
      <c r="E13" s="27"/>
      <c r="F13" s="58">
        <v>2006</v>
      </c>
      <c r="H13" s="37" t="s">
        <v>106</v>
      </c>
      <c r="K13" s="8"/>
    </row>
    <row r="14" spans="1:11" ht="12.75">
      <c r="A14" s="8"/>
      <c r="B14" s="30">
        <v>0.6</v>
      </c>
      <c r="C14" s="19" t="s">
        <v>91</v>
      </c>
      <c r="D14" s="8"/>
      <c r="E14" s="27"/>
      <c r="F14" s="22" t="s">
        <v>12</v>
      </c>
      <c r="G14" s="22"/>
      <c r="H14" s="28"/>
      <c r="I14" s="29" t="s">
        <v>13</v>
      </c>
      <c r="J14" s="19"/>
      <c r="K14" s="8"/>
    </row>
    <row r="15" spans="1:11" ht="12.75">
      <c r="A15" s="14"/>
      <c r="B15" s="19"/>
      <c r="C15" s="19"/>
      <c r="D15" s="8"/>
      <c r="E15" s="8"/>
      <c r="F15" s="17" t="str">
        <f>VLOOKUP(D83,A83:C87,3)</f>
        <v>YP0 2006</v>
      </c>
      <c r="G15" s="17"/>
      <c r="H15" s="19"/>
      <c r="I15" s="17">
        <f>VLOOKUP(D83,A83:B87,2)</f>
        <v>0.532</v>
      </c>
      <c r="J15" s="19"/>
      <c r="K15" s="8"/>
    </row>
    <row r="16" spans="1:11" ht="12.75">
      <c r="A16" s="14"/>
      <c r="B16" s="22" t="s">
        <v>14</v>
      </c>
      <c r="C16" s="22" t="s">
        <v>15</v>
      </c>
      <c r="D16" s="8"/>
      <c r="E16" s="19"/>
      <c r="F16" s="19"/>
      <c r="G16" s="19"/>
      <c r="H16" s="19"/>
      <c r="I16" s="19"/>
      <c r="J16" s="19"/>
      <c r="K16" s="8"/>
    </row>
    <row r="17" spans="1:11" ht="12.75">
      <c r="A17" s="8"/>
      <c r="B17" s="31">
        <f>IF($C$8/$B$8&lt;1.72,$C$8/$B$8*1.69-0.7,$C$8/$B$8)</f>
        <v>1.497</v>
      </c>
      <c r="C17" s="32">
        <v>74</v>
      </c>
      <c r="D17" s="8"/>
      <c r="E17" s="19"/>
      <c r="F17" s="19"/>
      <c r="G17" s="19"/>
      <c r="H17" s="19"/>
      <c r="I17" s="19"/>
      <c r="J17" s="19"/>
      <c r="K17" s="8"/>
    </row>
    <row r="18" spans="1:11" ht="12.75">
      <c r="A18" s="8"/>
      <c r="B18" s="19"/>
      <c r="C18" s="19"/>
      <c r="D18" s="8"/>
      <c r="E18" s="19"/>
      <c r="F18" s="19"/>
      <c r="G18" s="19"/>
      <c r="H18" s="19"/>
      <c r="I18" s="19"/>
      <c r="J18" s="19"/>
      <c r="K18" s="8"/>
    </row>
    <row r="19" spans="1:11" ht="12.75">
      <c r="A19" s="8"/>
      <c r="B19" s="17" t="s">
        <v>16</v>
      </c>
      <c r="C19" s="23"/>
      <c r="D19" s="8"/>
      <c r="E19" s="19"/>
      <c r="F19" s="19"/>
      <c r="G19" s="19"/>
      <c r="H19" s="19"/>
      <c r="I19" s="19"/>
      <c r="J19" s="19"/>
      <c r="K19" s="8"/>
    </row>
    <row r="20" spans="1:11" ht="12.75">
      <c r="A20" s="8"/>
      <c r="B20" s="20">
        <v>150</v>
      </c>
      <c r="C20" s="19"/>
      <c r="D20" s="8"/>
      <c r="E20" s="19"/>
      <c r="F20" s="19"/>
      <c r="G20" s="19"/>
      <c r="H20" s="19"/>
      <c r="I20" s="19"/>
      <c r="J20" s="19"/>
      <c r="K20" s="8"/>
    </row>
    <row r="21" spans="1:11" ht="12.75">
      <c r="A21" s="8"/>
      <c r="B21" s="8"/>
      <c r="C21" s="8"/>
      <c r="D21" s="8"/>
      <c r="E21" s="19"/>
      <c r="F21" s="19"/>
      <c r="G21" s="19"/>
      <c r="H21" s="19"/>
      <c r="I21" s="19"/>
      <c r="J21" s="19"/>
      <c r="K21" s="8"/>
    </row>
    <row r="22" spans="1:11" ht="13.5" thickBot="1">
      <c r="A22" s="8"/>
      <c r="B22" s="8"/>
      <c r="C22" s="8"/>
      <c r="D22" s="8"/>
      <c r="E22" s="8"/>
      <c r="F22" s="8"/>
      <c r="G22" s="8"/>
      <c r="H22" s="8"/>
      <c r="I22" s="19"/>
      <c r="J22" s="19"/>
      <c r="K22" s="8"/>
    </row>
    <row r="23" spans="1:11" ht="13.5" thickTop="1">
      <c r="A23" s="1"/>
      <c r="B23" s="1"/>
      <c r="C23" s="1"/>
      <c r="D23" s="1"/>
      <c r="E23" s="1"/>
      <c r="F23" s="1"/>
      <c r="G23" s="1"/>
      <c r="H23" s="1"/>
      <c r="I23" s="2"/>
      <c r="J23" s="2"/>
      <c r="K23" s="1"/>
    </row>
    <row r="24" spans="1:11" ht="12.75">
      <c r="A24" s="3" t="s">
        <v>18</v>
      </c>
      <c r="B24" s="3"/>
      <c r="C24" s="3"/>
      <c r="D24" s="4" t="s">
        <v>19</v>
      </c>
      <c r="E24" s="3"/>
      <c r="F24" s="3"/>
      <c r="G24" s="3"/>
      <c r="H24" s="3"/>
      <c r="I24" s="5"/>
      <c r="J24" s="5"/>
      <c r="K24" s="3"/>
    </row>
    <row r="25" spans="1:11" ht="12.75">
      <c r="A25" s="4" t="s">
        <v>20</v>
      </c>
      <c r="B25" s="3"/>
      <c r="C25" s="3"/>
      <c r="D25" s="4" t="s">
        <v>21</v>
      </c>
      <c r="E25" s="3"/>
      <c r="F25" s="3"/>
      <c r="G25" s="3"/>
      <c r="H25" s="3"/>
      <c r="I25" s="5"/>
      <c r="J25" s="5"/>
      <c r="K25" s="3"/>
    </row>
    <row r="26" spans="1:11" ht="12.75">
      <c r="A26" s="5"/>
      <c r="B26" s="3"/>
      <c r="C26" s="3"/>
      <c r="D26" s="3"/>
      <c r="E26" s="3"/>
      <c r="F26" s="3"/>
      <c r="G26" s="44"/>
      <c r="H26" s="44"/>
      <c r="I26" s="44" t="s">
        <v>39</v>
      </c>
      <c r="J26" s="44"/>
      <c r="K26" s="44"/>
    </row>
    <row r="27" spans="1:11" ht="12.75">
      <c r="A27" s="6" t="s">
        <v>22</v>
      </c>
      <c r="B27" s="3"/>
      <c r="C27" s="3"/>
      <c r="D27" s="3"/>
      <c r="E27" s="3"/>
      <c r="F27" s="3"/>
      <c r="G27" s="44"/>
      <c r="H27" s="44"/>
      <c r="I27" s="44" t="s">
        <v>93</v>
      </c>
      <c r="J27" s="44"/>
      <c r="K27" s="44"/>
    </row>
    <row r="28" spans="1:11" ht="13.5" thickBot="1">
      <c r="A28" s="56" t="s">
        <v>23</v>
      </c>
      <c r="B28" s="56"/>
      <c r="C28" s="56"/>
      <c r="D28" s="56"/>
      <c r="E28" s="56"/>
      <c r="F28" s="56"/>
      <c r="G28" s="57"/>
      <c r="H28" s="57"/>
      <c r="I28" s="57"/>
      <c r="J28" s="57"/>
      <c r="K28" s="57"/>
    </row>
    <row r="29" spans="1:11" ht="12.75">
      <c r="A29" s="7"/>
      <c r="B29" s="7"/>
      <c r="D29" s="9" t="s">
        <v>24</v>
      </c>
      <c r="E29" s="7"/>
      <c r="F29" s="7"/>
      <c r="G29" s="45"/>
      <c r="H29" s="45"/>
      <c r="I29" s="46" t="s">
        <v>24</v>
      </c>
      <c r="J29" s="45"/>
      <c r="K29" s="44"/>
    </row>
    <row r="30" spans="1:11" ht="12.75">
      <c r="A30" s="10" t="s">
        <v>38</v>
      </c>
      <c r="B30" s="10" t="s">
        <v>25</v>
      </c>
      <c r="C30" s="10" t="s">
        <v>102</v>
      </c>
      <c r="D30" s="11" t="s">
        <v>26</v>
      </c>
      <c r="E30" s="10" t="s">
        <v>27</v>
      </c>
      <c r="F30" s="10" t="s">
        <v>28</v>
      </c>
      <c r="G30" s="13" t="s">
        <v>100</v>
      </c>
      <c r="H30" s="13"/>
      <c r="I30" s="43" t="s">
        <v>30</v>
      </c>
      <c r="J30" s="10"/>
      <c r="K30" s="10"/>
    </row>
    <row r="31" spans="1:11" ht="12.75">
      <c r="A31" s="8" t="s">
        <v>41</v>
      </c>
      <c r="B31" s="8">
        <v>0.4783428571428571</v>
      </c>
      <c r="C31" s="8"/>
      <c r="D31" s="8">
        <f>MIN(MAX((((G31*60*0.0239)-(F31*60*0.0239))*0.3128)/$B$14,0),28)</f>
        <v>28</v>
      </c>
      <c r="E31" s="8">
        <f>B31/$C$17</f>
        <v>0.006464092664092664</v>
      </c>
      <c r="F31" s="8">
        <f>MIN(((($I$15*EXP(E31*270.1))*1000)/1.12/60),$B$20)</f>
        <v>45.373202178244604</v>
      </c>
      <c r="G31" s="48">
        <f>$D$8</f>
        <v>88.40032509817017</v>
      </c>
      <c r="H31" s="47"/>
      <c r="I31" s="48">
        <f>MAX(((G31*60*0.0239)-(F31*60*0.0239))/$B$14,0)</f>
        <v>102.83482377862212</v>
      </c>
      <c r="J31" s="48"/>
      <c r="K31" s="48"/>
    </row>
    <row r="32" spans="1:11" ht="12.75">
      <c r="A32" s="8" t="s">
        <v>42</v>
      </c>
      <c r="B32" s="8">
        <v>0.422975</v>
      </c>
      <c r="C32" s="8"/>
      <c r="D32" s="8">
        <f aca="true" t="shared" si="0" ref="D32:D78">MIN(MAX((((G32*60*0.0239)-(F32*60*0.0239))*0.3128)/$B$14,0),28)</f>
        <v>28</v>
      </c>
      <c r="E32" s="8">
        <f aca="true" t="shared" si="1" ref="E32:E78">B32/$C$17</f>
        <v>0.005715878378378378</v>
      </c>
      <c r="F32" s="8">
        <f aca="true" t="shared" si="2" ref="F32:F78">MIN(((($I$15*EXP(E32*270.1))*1000)/1.12/60),$B$20)</f>
        <v>37.07077753842604</v>
      </c>
      <c r="G32" s="48">
        <f aca="true" t="shared" si="3" ref="G32:G78">$D$8</f>
        <v>88.40032509817017</v>
      </c>
      <c r="H32" s="47"/>
      <c r="I32" s="48">
        <f aca="true" t="shared" si="4" ref="I32:I78">MAX(((G32*60*0.0239)-(F32*60*0.0239))/$B$14,0)</f>
        <v>122.67761866778847</v>
      </c>
      <c r="J32" s="48"/>
      <c r="K32" s="48"/>
    </row>
    <row r="33" spans="1:11" ht="12.75">
      <c r="A33" s="8" t="s">
        <v>43</v>
      </c>
      <c r="B33" s="8">
        <v>0.42935</v>
      </c>
      <c r="C33" s="8"/>
      <c r="D33" s="8">
        <f t="shared" si="0"/>
        <v>28</v>
      </c>
      <c r="E33" s="8">
        <f t="shared" si="1"/>
        <v>0.005802027027027027</v>
      </c>
      <c r="F33" s="8">
        <f t="shared" si="2"/>
        <v>37.94348219076781</v>
      </c>
      <c r="G33" s="48">
        <f t="shared" si="3"/>
        <v>88.40032509817017</v>
      </c>
      <c r="H33" s="47"/>
      <c r="I33" s="48">
        <f t="shared" si="4"/>
        <v>120.59185454869166</v>
      </c>
      <c r="J33" s="48"/>
      <c r="K33" s="48"/>
    </row>
    <row r="34" spans="1:11" ht="12.75">
      <c r="A34" s="8" t="s">
        <v>44</v>
      </c>
      <c r="B34" s="8">
        <v>0.5061125</v>
      </c>
      <c r="C34" s="8"/>
      <c r="D34" s="8">
        <f t="shared" si="0"/>
        <v>28</v>
      </c>
      <c r="E34" s="8">
        <f t="shared" si="1"/>
        <v>0.006839358108108108</v>
      </c>
      <c r="F34" s="8">
        <f t="shared" si="2"/>
        <v>50.213346947764286</v>
      </c>
      <c r="G34" s="48">
        <f t="shared" si="3"/>
        <v>88.40032509817017</v>
      </c>
      <c r="H34" s="47"/>
      <c r="I34" s="48">
        <f t="shared" si="4"/>
        <v>91.26687777947008</v>
      </c>
      <c r="J34" s="48"/>
      <c r="K34" s="48"/>
    </row>
    <row r="35" spans="1:11" ht="12.75">
      <c r="A35" s="8" t="s">
        <v>45</v>
      </c>
      <c r="B35" s="8">
        <v>0.45922857142857143</v>
      </c>
      <c r="C35" s="8"/>
      <c r="D35" s="8">
        <f t="shared" si="0"/>
        <v>28</v>
      </c>
      <c r="E35" s="8">
        <f t="shared" si="1"/>
        <v>0.0062057915057915055</v>
      </c>
      <c r="F35" s="8">
        <f t="shared" si="2"/>
        <v>42.315545630255066</v>
      </c>
      <c r="G35" s="48">
        <f t="shared" si="3"/>
        <v>88.40032509817017</v>
      </c>
      <c r="H35" s="47"/>
      <c r="I35" s="48">
        <f t="shared" si="4"/>
        <v>110.14262292831712</v>
      </c>
      <c r="J35" s="48"/>
      <c r="K35" s="48"/>
    </row>
    <row r="36" spans="1:11" ht="12.75">
      <c r="A36" s="8" t="s">
        <v>46</v>
      </c>
      <c r="B36" s="8">
        <v>0.49524285714285715</v>
      </c>
      <c r="C36" s="8"/>
      <c r="D36" s="8">
        <f t="shared" si="0"/>
        <v>28</v>
      </c>
      <c r="E36" s="8">
        <f t="shared" si="1"/>
        <v>0.0066924710424710425</v>
      </c>
      <c r="F36" s="8">
        <f t="shared" si="2"/>
        <v>48.260174227943146</v>
      </c>
      <c r="G36" s="48">
        <f t="shared" si="3"/>
        <v>88.40032509817017</v>
      </c>
      <c r="H36" s="47"/>
      <c r="I36" s="48">
        <f t="shared" si="4"/>
        <v>95.9349605798426</v>
      </c>
      <c r="J36" s="48"/>
      <c r="K36" s="48"/>
    </row>
    <row r="37" spans="1:11" ht="12.75">
      <c r="A37" s="8" t="s">
        <v>47</v>
      </c>
      <c r="B37" s="8">
        <v>0.51329</v>
      </c>
      <c r="C37" s="8"/>
      <c r="D37" s="8">
        <f t="shared" si="0"/>
        <v>27.551839498642906</v>
      </c>
      <c r="E37" s="8">
        <f t="shared" si="1"/>
        <v>0.006936351351351352</v>
      </c>
      <c r="F37" s="8">
        <f t="shared" si="2"/>
        <v>51.54621283019125</v>
      </c>
      <c r="G37" s="48">
        <f t="shared" si="3"/>
        <v>88.40032509817017</v>
      </c>
      <c r="H37" s="47"/>
      <c r="I37" s="48">
        <f t="shared" si="4"/>
        <v>88.08132832046964</v>
      </c>
      <c r="J37" s="48"/>
      <c r="K37" s="48"/>
    </row>
    <row r="38" spans="1:11" ht="12.75">
      <c r="A38" s="8" t="s">
        <v>48</v>
      </c>
      <c r="B38" s="8">
        <v>0.46744444444444444</v>
      </c>
      <c r="C38" s="8"/>
      <c r="D38" s="8">
        <f t="shared" si="0"/>
        <v>28</v>
      </c>
      <c r="E38" s="8">
        <f t="shared" si="1"/>
        <v>0.006316816816816817</v>
      </c>
      <c r="F38" s="8">
        <f t="shared" si="2"/>
        <v>43.60371983511231</v>
      </c>
      <c r="G38" s="48">
        <f t="shared" si="3"/>
        <v>88.40032509817017</v>
      </c>
      <c r="H38" s="47"/>
      <c r="I38" s="48">
        <f t="shared" si="4"/>
        <v>107.0638865787083</v>
      </c>
      <c r="J38" s="48"/>
      <c r="K38" s="48"/>
    </row>
    <row r="39" spans="1:11" ht="12.75">
      <c r="A39" s="8" t="s">
        <v>49</v>
      </c>
      <c r="B39" s="8">
        <v>0.43881111111111104</v>
      </c>
      <c r="C39" s="8"/>
      <c r="D39" s="8">
        <f t="shared" si="0"/>
        <v>28</v>
      </c>
      <c r="E39" s="8">
        <f t="shared" si="1"/>
        <v>0.005929879879879879</v>
      </c>
      <c r="F39" s="8">
        <f t="shared" si="2"/>
        <v>39.27667367012727</v>
      </c>
      <c r="G39" s="48">
        <f t="shared" si="3"/>
        <v>88.40032509817017</v>
      </c>
      <c r="H39" s="47"/>
      <c r="I39" s="48">
        <f t="shared" si="4"/>
        <v>117.40552691302251</v>
      </c>
      <c r="J39" s="48"/>
      <c r="K39" s="48"/>
    </row>
    <row r="40" spans="1:11" ht="12.75">
      <c r="A40" s="8" t="s">
        <v>50</v>
      </c>
      <c r="B40" s="8">
        <v>0.48332500000000006</v>
      </c>
      <c r="C40" s="8"/>
      <c r="D40" s="8">
        <f t="shared" si="0"/>
        <v>28</v>
      </c>
      <c r="E40" s="8">
        <f t="shared" si="1"/>
        <v>0.00653141891891892</v>
      </c>
      <c r="F40" s="8">
        <f t="shared" si="2"/>
        <v>46.205853620888654</v>
      </c>
      <c r="G40" s="48">
        <f t="shared" si="3"/>
        <v>88.40032509817017</v>
      </c>
      <c r="H40" s="47"/>
      <c r="I40" s="48">
        <f t="shared" si="4"/>
        <v>100.84478683070283</v>
      </c>
      <c r="J40" s="48"/>
      <c r="K40" s="48"/>
    </row>
    <row r="41" spans="1:11" ht="12.75">
      <c r="A41" s="8" t="s">
        <v>51</v>
      </c>
      <c r="B41" s="8">
        <v>0.3734571428571429</v>
      </c>
      <c r="C41" s="8"/>
      <c r="D41" s="8">
        <f t="shared" si="0"/>
        <v>28</v>
      </c>
      <c r="E41" s="8">
        <f t="shared" si="1"/>
        <v>0.005046718146718147</v>
      </c>
      <c r="F41" s="8">
        <f t="shared" si="2"/>
        <v>30.941205696387875</v>
      </c>
      <c r="G41" s="48">
        <f t="shared" si="3"/>
        <v>88.40032509817017</v>
      </c>
      <c r="H41" s="47"/>
      <c r="I41" s="48">
        <f t="shared" si="4"/>
        <v>137.32729537025972</v>
      </c>
      <c r="J41" s="48"/>
      <c r="K41" s="48"/>
    </row>
    <row r="42" spans="1:11" ht="12.75">
      <c r="A42" s="8" t="s">
        <v>52</v>
      </c>
      <c r="B42" s="8">
        <v>0.43523750000000005</v>
      </c>
      <c r="C42" s="8"/>
      <c r="D42" s="8">
        <f t="shared" si="0"/>
        <v>28</v>
      </c>
      <c r="E42" s="8">
        <f t="shared" si="1"/>
        <v>0.005881587837837839</v>
      </c>
      <c r="F42" s="8">
        <f t="shared" si="2"/>
        <v>38.76768802501645</v>
      </c>
      <c r="G42" s="48">
        <f t="shared" si="3"/>
        <v>88.40032509817017</v>
      </c>
      <c r="H42" s="47"/>
      <c r="I42" s="48">
        <f t="shared" si="4"/>
        <v>118.62200260483742</v>
      </c>
      <c r="J42" s="48"/>
      <c r="K42" s="48"/>
    </row>
    <row r="43" spans="1:11" ht="12.75">
      <c r="A43" s="8" t="s">
        <v>53</v>
      </c>
      <c r="B43" s="8">
        <v>0.44631999999999994</v>
      </c>
      <c r="C43" s="8"/>
      <c r="D43" s="8">
        <f t="shared" si="0"/>
        <v>28</v>
      </c>
      <c r="E43" s="8">
        <f t="shared" si="1"/>
        <v>0.006031351351351351</v>
      </c>
      <c r="F43" s="8">
        <f t="shared" si="2"/>
        <v>40.368034309336416</v>
      </c>
      <c r="G43" s="48">
        <f t="shared" si="3"/>
        <v>88.40032509817017</v>
      </c>
      <c r="H43" s="47"/>
      <c r="I43" s="48">
        <f t="shared" si="4"/>
        <v>114.79717498531268</v>
      </c>
      <c r="J43" s="48"/>
      <c r="K43" s="48"/>
    </row>
    <row r="44" spans="1:11" ht="12.75">
      <c r="A44" s="8" t="s">
        <v>54</v>
      </c>
      <c r="B44" s="8">
        <v>0.4489375</v>
      </c>
      <c r="C44" s="8"/>
      <c r="D44" s="8">
        <f t="shared" si="0"/>
        <v>28</v>
      </c>
      <c r="E44" s="8">
        <f t="shared" si="1"/>
        <v>0.006066722972972973</v>
      </c>
      <c r="F44" s="8">
        <f t="shared" si="2"/>
        <v>40.75555367128159</v>
      </c>
      <c r="G44" s="48">
        <f t="shared" si="3"/>
        <v>88.40032509817017</v>
      </c>
      <c r="H44" s="47"/>
      <c r="I44" s="48">
        <f t="shared" si="4"/>
        <v>113.87100371026374</v>
      </c>
      <c r="J44" s="48"/>
      <c r="K44" s="48"/>
    </row>
    <row r="45" spans="1:11" ht="12.75">
      <c r="A45" s="8" t="s">
        <v>55</v>
      </c>
      <c r="B45" s="8">
        <v>0.47947500000000004</v>
      </c>
      <c r="C45" s="8"/>
      <c r="D45" s="8">
        <f t="shared" si="0"/>
        <v>28</v>
      </c>
      <c r="E45" s="8">
        <f t="shared" si="1"/>
        <v>0.006479391891891892</v>
      </c>
      <c r="F45" s="8">
        <f t="shared" si="2"/>
        <v>45.561086766282344</v>
      </c>
      <c r="G45" s="48">
        <f t="shared" si="3"/>
        <v>88.40032509817017</v>
      </c>
      <c r="H45" s="47"/>
      <c r="I45" s="48">
        <f t="shared" si="4"/>
        <v>102.38577961321191</v>
      </c>
      <c r="J45" s="48"/>
      <c r="K45" s="48"/>
    </row>
    <row r="46" spans="1:11" ht="12.75">
      <c r="A46" s="8" t="s">
        <v>56</v>
      </c>
      <c r="B46" s="8">
        <v>0.456575</v>
      </c>
      <c r="C46" s="8"/>
      <c r="D46" s="8">
        <f t="shared" si="0"/>
        <v>28</v>
      </c>
      <c r="E46" s="8">
        <f t="shared" si="1"/>
        <v>0.006169932432432432</v>
      </c>
      <c r="F46" s="8">
        <f t="shared" si="2"/>
        <v>41.90767531156072</v>
      </c>
      <c r="G46" s="48">
        <f t="shared" si="3"/>
        <v>88.40032509817017</v>
      </c>
      <c r="H46" s="47"/>
      <c r="I46" s="48">
        <f t="shared" si="4"/>
        <v>111.11743298999659</v>
      </c>
      <c r="J46" s="48"/>
      <c r="K46" s="48"/>
    </row>
    <row r="47" spans="1:11" ht="12.75">
      <c r="A47" s="8" t="s">
        <v>57</v>
      </c>
      <c r="B47" s="8">
        <v>0.418975</v>
      </c>
      <c r="C47" s="8"/>
      <c r="D47" s="8">
        <f t="shared" si="0"/>
        <v>28</v>
      </c>
      <c r="E47" s="8">
        <f t="shared" si="1"/>
        <v>0.0056618243243243245</v>
      </c>
      <c r="F47" s="8">
        <f t="shared" si="2"/>
        <v>36.533476031596734</v>
      </c>
      <c r="G47" s="48">
        <f t="shared" si="3"/>
        <v>88.40032509817017</v>
      </c>
      <c r="H47" s="47"/>
      <c r="I47" s="48">
        <f t="shared" si="4"/>
        <v>123.96176926911052</v>
      </c>
      <c r="J47" s="48"/>
      <c r="K47" s="48"/>
    </row>
    <row r="48" spans="1:11" ht="12.75">
      <c r="A48" s="8" t="s">
        <v>58</v>
      </c>
      <c r="B48" s="8">
        <v>0.5001125000000001</v>
      </c>
      <c r="C48" s="8"/>
      <c r="D48" s="8">
        <f t="shared" si="0"/>
        <v>28</v>
      </c>
      <c r="E48" s="8">
        <f t="shared" si="1"/>
        <v>0.006758277027027028</v>
      </c>
      <c r="F48" s="8">
        <f t="shared" si="2"/>
        <v>49.12562863813277</v>
      </c>
      <c r="G48" s="48">
        <f t="shared" si="3"/>
        <v>88.40032509817017</v>
      </c>
      <c r="H48" s="47"/>
      <c r="I48" s="48">
        <f t="shared" si="4"/>
        <v>93.8665245394894</v>
      </c>
      <c r="J48" s="48"/>
      <c r="K48" s="48"/>
    </row>
    <row r="49" spans="1:11" ht="12.75">
      <c r="A49" s="8" t="s">
        <v>59</v>
      </c>
      <c r="B49" s="8">
        <v>0.4476727272727272</v>
      </c>
      <c r="C49" s="8"/>
      <c r="D49" s="8">
        <f t="shared" si="0"/>
        <v>28</v>
      </c>
      <c r="E49" s="8">
        <f t="shared" si="1"/>
        <v>0.006049631449631449</v>
      </c>
      <c r="F49" s="8">
        <f t="shared" si="2"/>
        <v>40.56784250986425</v>
      </c>
      <c r="G49" s="48">
        <f t="shared" si="3"/>
        <v>88.40032509817017</v>
      </c>
      <c r="H49" s="47"/>
      <c r="I49" s="48">
        <f t="shared" si="4"/>
        <v>114.31963338605115</v>
      </c>
      <c r="J49" s="48"/>
      <c r="K49" s="48"/>
    </row>
    <row r="50" spans="1:11" ht="12.75">
      <c r="A50" s="8" t="s">
        <v>60</v>
      </c>
      <c r="B50" s="8">
        <v>0.3105142857142857</v>
      </c>
      <c r="C50" s="8"/>
      <c r="D50" s="8">
        <f t="shared" si="0"/>
        <v>28</v>
      </c>
      <c r="E50" s="8">
        <f t="shared" si="1"/>
        <v>0.004196138996138995</v>
      </c>
      <c r="F50" s="8">
        <f t="shared" si="2"/>
        <v>24.590185125075354</v>
      </c>
      <c r="G50" s="48">
        <f t="shared" si="3"/>
        <v>88.40032509817017</v>
      </c>
      <c r="H50" s="47"/>
      <c r="I50" s="48">
        <f t="shared" si="4"/>
        <v>152.50623453569662</v>
      </c>
      <c r="J50" s="48"/>
      <c r="K50" s="48"/>
    </row>
    <row r="51" spans="1:11" ht="12.75">
      <c r="A51" s="8" t="s">
        <v>61</v>
      </c>
      <c r="B51" s="8">
        <v>0.2968857142857143</v>
      </c>
      <c r="C51" s="8"/>
      <c r="D51" s="8">
        <f t="shared" si="0"/>
        <v>28</v>
      </c>
      <c r="E51" s="8">
        <f t="shared" si="1"/>
        <v>0.004011969111969113</v>
      </c>
      <c r="F51" s="8">
        <f t="shared" si="2"/>
        <v>23.396889798960608</v>
      </c>
      <c r="G51" s="48">
        <f t="shared" si="3"/>
        <v>88.40032509817017</v>
      </c>
      <c r="H51" s="47"/>
      <c r="I51" s="48">
        <f t="shared" si="4"/>
        <v>155.35821036511086</v>
      </c>
      <c r="J51" s="48"/>
      <c r="K51" s="48"/>
    </row>
    <row r="52" spans="1:11" ht="12.75">
      <c r="A52" s="8" t="s">
        <v>62</v>
      </c>
      <c r="B52" s="8">
        <v>0.3849625</v>
      </c>
      <c r="C52" s="8"/>
      <c r="D52" s="8">
        <f t="shared" si="0"/>
        <v>28</v>
      </c>
      <c r="E52" s="8">
        <f t="shared" si="1"/>
        <v>0.0052021959459459454</v>
      </c>
      <c r="F52" s="8">
        <f t="shared" si="2"/>
        <v>32.268236839528896</v>
      </c>
      <c r="G52" s="48">
        <f t="shared" si="3"/>
        <v>88.40032509817017</v>
      </c>
      <c r="H52" s="47"/>
      <c r="I52" s="48">
        <f t="shared" si="4"/>
        <v>134.15569093815265</v>
      </c>
      <c r="J52" s="48"/>
      <c r="K52" s="48"/>
    </row>
    <row r="53" spans="1:11" ht="12.75">
      <c r="A53" s="8" t="s">
        <v>63</v>
      </c>
      <c r="B53" s="8">
        <v>0.4875</v>
      </c>
      <c r="C53" s="8"/>
      <c r="D53" s="8">
        <f t="shared" si="0"/>
        <v>28</v>
      </c>
      <c r="E53" s="8">
        <f t="shared" si="1"/>
        <v>0.006587837837837837</v>
      </c>
      <c r="F53" s="8">
        <f t="shared" si="2"/>
        <v>46.91536537875159</v>
      </c>
      <c r="G53" s="48">
        <f t="shared" si="3"/>
        <v>88.40032509817017</v>
      </c>
      <c r="H53" s="47"/>
      <c r="I53" s="48">
        <f t="shared" si="4"/>
        <v>99.14905372941043</v>
      </c>
      <c r="J53" s="48"/>
      <c r="K53" s="48"/>
    </row>
    <row r="54" spans="1:11" ht="12.75">
      <c r="A54" s="8" t="s">
        <v>64</v>
      </c>
      <c r="B54" s="8">
        <v>0.4489428571428572</v>
      </c>
      <c r="C54" s="8"/>
      <c r="D54" s="8">
        <f t="shared" si="0"/>
        <v>28</v>
      </c>
      <c r="E54" s="8">
        <f t="shared" si="1"/>
        <v>0.006066795366795367</v>
      </c>
      <c r="F54" s="8">
        <f t="shared" si="2"/>
        <v>40.756350595702756</v>
      </c>
      <c r="G54" s="48">
        <f t="shared" si="3"/>
        <v>88.40032509817017</v>
      </c>
      <c r="H54" s="47"/>
      <c r="I54" s="48">
        <f t="shared" si="4"/>
        <v>113.86909906089713</v>
      </c>
      <c r="J54" s="48"/>
      <c r="K54" s="48"/>
    </row>
    <row r="55" spans="1:11" ht="12.75">
      <c r="A55" s="8" t="s">
        <v>65</v>
      </c>
      <c r="B55" s="8">
        <v>0.47305294117647056</v>
      </c>
      <c r="C55" s="8"/>
      <c r="D55" s="8">
        <f t="shared" si="0"/>
        <v>28</v>
      </c>
      <c r="E55" s="8">
        <f t="shared" si="1"/>
        <v>0.006392607313195548</v>
      </c>
      <c r="F55" s="8">
        <f t="shared" si="2"/>
        <v>44.50553115680454</v>
      </c>
      <c r="G55" s="48">
        <f t="shared" si="3"/>
        <v>88.40032509817017</v>
      </c>
      <c r="H55" s="47"/>
      <c r="I55" s="48">
        <f t="shared" si="4"/>
        <v>104.90855751986386</v>
      </c>
      <c r="J55" s="48"/>
      <c r="K55" s="48"/>
    </row>
    <row r="56" spans="1:11" ht="12.75">
      <c r="A56" s="8" t="s">
        <v>66</v>
      </c>
      <c r="B56" s="8">
        <v>0.49983636363636363</v>
      </c>
      <c r="C56" s="8"/>
      <c r="D56" s="8">
        <f t="shared" si="0"/>
        <v>28</v>
      </c>
      <c r="E56" s="8">
        <f t="shared" si="1"/>
        <v>0.006754545454545455</v>
      </c>
      <c r="F56" s="8">
        <f t="shared" si="2"/>
        <v>49.07613997262374</v>
      </c>
      <c r="G56" s="48">
        <f t="shared" si="3"/>
        <v>88.40032509817017</v>
      </c>
      <c r="H56" s="47"/>
      <c r="I56" s="48">
        <f t="shared" si="4"/>
        <v>93.98480245005597</v>
      </c>
      <c r="J56" s="48"/>
      <c r="K56" s="48"/>
    </row>
    <row r="57" spans="1:11" ht="12.75">
      <c r="A57" s="8" t="s">
        <v>67</v>
      </c>
      <c r="B57" s="8">
        <v>0.521325</v>
      </c>
      <c r="C57" s="8"/>
      <c r="D57" s="8">
        <f t="shared" si="0"/>
        <v>26.404943182701693</v>
      </c>
      <c r="E57" s="8">
        <f t="shared" si="1"/>
        <v>0.007044932432432433</v>
      </c>
      <c r="F57" s="8">
        <f t="shared" si="2"/>
        <v>53.08033346810766</v>
      </c>
      <c r="G57" s="48">
        <f t="shared" si="3"/>
        <v>88.40032509817017</v>
      </c>
      <c r="H57" s="47"/>
      <c r="I57" s="48">
        <f t="shared" si="4"/>
        <v>84.4147799958494</v>
      </c>
      <c r="J57" s="48"/>
      <c r="K57" s="48"/>
    </row>
    <row r="58" spans="1:11" ht="12.75">
      <c r="A58" s="8" t="s">
        <v>68</v>
      </c>
      <c r="B58" s="8">
        <v>0.42935454545454554</v>
      </c>
      <c r="C58" s="8"/>
      <c r="D58" s="8">
        <f t="shared" si="0"/>
        <v>28</v>
      </c>
      <c r="E58" s="8">
        <f t="shared" si="1"/>
        <v>0.005802088452088453</v>
      </c>
      <c r="F58" s="8">
        <f t="shared" si="2"/>
        <v>37.94411171285359</v>
      </c>
      <c r="G58" s="48">
        <f t="shared" si="3"/>
        <v>88.40032509817017</v>
      </c>
      <c r="H58" s="47"/>
      <c r="I58" s="48">
        <f t="shared" si="4"/>
        <v>120.59034999090662</v>
      </c>
      <c r="J58" s="48"/>
      <c r="K58" s="48"/>
    </row>
    <row r="59" spans="1:11" ht="12.75">
      <c r="A59" s="8" t="s">
        <v>69</v>
      </c>
      <c r="B59" s="8">
        <v>0.48746666666666666</v>
      </c>
      <c r="C59" s="8"/>
      <c r="D59" s="8">
        <f t="shared" si="0"/>
        <v>28</v>
      </c>
      <c r="E59" s="8">
        <f t="shared" si="1"/>
        <v>0.006587387387387387</v>
      </c>
      <c r="F59" s="8">
        <f t="shared" si="2"/>
        <v>46.909657689855294</v>
      </c>
      <c r="G59" s="48">
        <f t="shared" si="3"/>
        <v>88.40032509817017</v>
      </c>
      <c r="H59" s="47"/>
      <c r="I59" s="48">
        <f t="shared" si="4"/>
        <v>99.16269510587256</v>
      </c>
      <c r="J59" s="48"/>
      <c r="K59" s="48"/>
    </row>
    <row r="60" spans="1:11" ht="12.75">
      <c r="A60" s="8" t="s">
        <v>70</v>
      </c>
      <c r="B60" s="8">
        <v>0.37810000000000005</v>
      </c>
      <c r="C60" s="8"/>
      <c r="D60" s="8">
        <f t="shared" si="0"/>
        <v>28</v>
      </c>
      <c r="E60" s="8">
        <f t="shared" si="1"/>
        <v>0.00510945945945946</v>
      </c>
      <c r="F60" s="8">
        <f t="shared" si="2"/>
        <v>31.47001670227344</v>
      </c>
      <c r="G60" s="48">
        <f t="shared" si="3"/>
        <v>88.40032509817017</v>
      </c>
      <c r="H60" s="47"/>
      <c r="I60" s="48">
        <f t="shared" si="4"/>
        <v>136.0634370661932</v>
      </c>
      <c r="J60" s="48"/>
      <c r="K60" s="48"/>
    </row>
    <row r="61" spans="1:11" ht="12.75">
      <c r="A61" s="8" t="s">
        <v>71</v>
      </c>
      <c r="B61" s="8">
        <v>0.43477692307692306</v>
      </c>
      <c r="C61" s="8"/>
      <c r="D61" s="8">
        <f t="shared" si="0"/>
        <v>28</v>
      </c>
      <c r="E61" s="8">
        <f t="shared" si="1"/>
        <v>0.005875363825363825</v>
      </c>
      <c r="F61" s="8">
        <f t="shared" si="2"/>
        <v>38.702570191336655</v>
      </c>
      <c r="G61" s="48">
        <f t="shared" si="3"/>
        <v>88.40032509817017</v>
      </c>
      <c r="H61" s="47"/>
      <c r="I61" s="48">
        <f t="shared" si="4"/>
        <v>118.7776342273321</v>
      </c>
      <c r="J61" s="48"/>
      <c r="K61" s="48"/>
    </row>
    <row r="62" spans="1:11" ht="12.75">
      <c r="A62" s="8" t="s">
        <v>72</v>
      </c>
      <c r="B62" s="8">
        <v>0.47675454545454554</v>
      </c>
      <c r="C62" s="8"/>
      <c r="D62" s="8">
        <f t="shared" si="0"/>
        <v>28</v>
      </c>
      <c r="E62" s="8">
        <f t="shared" si="1"/>
        <v>0.0064426289926289935</v>
      </c>
      <c r="F62" s="8">
        <f t="shared" si="2"/>
        <v>45.11091940987223</v>
      </c>
      <c r="G62" s="48">
        <f t="shared" si="3"/>
        <v>88.40032509817017</v>
      </c>
      <c r="H62" s="47"/>
      <c r="I62" s="48">
        <f t="shared" si="4"/>
        <v>103.46167959503208</v>
      </c>
      <c r="J62" s="48"/>
      <c r="K62" s="48"/>
    </row>
    <row r="63" spans="1:11" ht="12.75">
      <c r="A63" s="8" t="s">
        <v>73</v>
      </c>
      <c r="B63" s="8">
        <v>0.44935555555555556</v>
      </c>
      <c r="C63" s="8"/>
      <c r="D63" s="8">
        <f t="shared" si="0"/>
        <v>28</v>
      </c>
      <c r="E63" s="8">
        <f t="shared" si="1"/>
        <v>0.006072372372372373</v>
      </c>
      <c r="F63" s="8">
        <f t="shared" si="2"/>
        <v>40.81779015517446</v>
      </c>
      <c r="G63" s="48">
        <f t="shared" si="3"/>
        <v>88.40032509817017</v>
      </c>
      <c r="H63" s="47"/>
      <c r="I63" s="48">
        <f t="shared" si="4"/>
        <v>113.72225851375975</v>
      </c>
      <c r="J63" s="48"/>
      <c r="K63" s="48"/>
    </row>
    <row r="64" spans="1:11" ht="12.75">
      <c r="A64" s="8" t="s">
        <v>74</v>
      </c>
      <c r="B64" s="8">
        <v>0.60288</v>
      </c>
      <c r="C64" s="8"/>
      <c r="D64" s="8">
        <f t="shared" si="0"/>
        <v>12.64605007325186</v>
      </c>
      <c r="E64" s="8">
        <f t="shared" si="1"/>
        <v>0.008147027027027026</v>
      </c>
      <c r="F64" s="8">
        <f t="shared" si="2"/>
        <v>71.48461429167163</v>
      </c>
      <c r="G64" s="48">
        <f t="shared" si="3"/>
        <v>88.40032509817017</v>
      </c>
      <c r="H64" s="47"/>
      <c r="I64" s="48">
        <f t="shared" si="4"/>
        <v>40.42854882753152</v>
      </c>
      <c r="J64" s="48"/>
      <c r="K64" s="48"/>
    </row>
    <row r="65" spans="1:11" ht="12.75">
      <c r="A65" s="8" t="s">
        <v>75</v>
      </c>
      <c r="B65" s="8">
        <v>0.6595300000000001</v>
      </c>
      <c r="C65" s="8"/>
      <c r="D65" s="8">
        <f t="shared" si="0"/>
        <v>0.3704288400631019</v>
      </c>
      <c r="E65" s="8">
        <f t="shared" si="1"/>
        <v>0.008912567567567569</v>
      </c>
      <c r="F65" s="8">
        <f t="shared" si="2"/>
        <v>87.90482910561929</v>
      </c>
      <c r="G65" s="48">
        <f t="shared" si="3"/>
        <v>88.40032509817017</v>
      </c>
      <c r="H65" s="47"/>
      <c r="I65" s="48">
        <f t="shared" si="4"/>
        <v>1.1842354221966171</v>
      </c>
      <c r="J65" s="48"/>
      <c r="K65" s="48"/>
    </row>
    <row r="66" spans="1:11" ht="12.75">
      <c r="A66" s="8" t="s">
        <v>76</v>
      </c>
      <c r="B66" s="8">
        <v>0.5911099999999999</v>
      </c>
      <c r="C66" s="8"/>
      <c r="D66" s="8">
        <f t="shared" si="0"/>
        <v>14.89329906168706</v>
      </c>
      <c r="E66" s="8">
        <f t="shared" si="1"/>
        <v>0.007987972972972972</v>
      </c>
      <c r="F66" s="8">
        <f t="shared" si="2"/>
        <v>68.47863109704782</v>
      </c>
      <c r="G66" s="48">
        <f t="shared" si="3"/>
        <v>88.40032509817017</v>
      </c>
      <c r="H66" s="47"/>
      <c r="I66" s="48">
        <f t="shared" si="4"/>
        <v>47.61284866268241</v>
      </c>
      <c r="J66" s="48"/>
      <c r="K66" s="48"/>
    </row>
    <row r="67" spans="1:11" ht="12.75">
      <c r="A67" s="8" t="s">
        <v>77</v>
      </c>
      <c r="B67" s="8">
        <v>0.6098833333333332</v>
      </c>
      <c r="C67" s="8"/>
      <c r="D67" s="8">
        <f t="shared" si="0"/>
        <v>11.262364338083254</v>
      </c>
      <c r="E67" s="8">
        <f t="shared" si="1"/>
        <v>0.008241666666666665</v>
      </c>
      <c r="F67" s="8">
        <f t="shared" si="2"/>
        <v>73.3354710894552</v>
      </c>
      <c r="G67" s="48">
        <f t="shared" si="3"/>
        <v>88.40032509817017</v>
      </c>
      <c r="H67" s="47"/>
      <c r="I67" s="48">
        <f t="shared" si="4"/>
        <v>36.00500108082881</v>
      </c>
      <c r="J67" s="48"/>
      <c r="K67" s="48"/>
    </row>
    <row r="68" spans="1:11" ht="12.75">
      <c r="A68" s="8" t="s">
        <v>78</v>
      </c>
      <c r="B68" s="8">
        <v>0.663909090909091</v>
      </c>
      <c r="C68" s="8"/>
      <c r="D68" s="8">
        <f t="shared" si="0"/>
        <v>0</v>
      </c>
      <c r="E68" s="8">
        <f t="shared" si="1"/>
        <v>0.008971744471744474</v>
      </c>
      <c r="F68" s="8">
        <f t="shared" si="2"/>
        <v>89.32116086910467</v>
      </c>
      <c r="G68" s="48">
        <f t="shared" si="3"/>
        <v>88.40032509817017</v>
      </c>
      <c r="H68" s="47"/>
      <c r="I68" s="48">
        <f t="shared" si="4"/>
        <v>0</v>
      </c>
      <c r="J68" s="48"/>
      <c r="K68" s="48"/>
    </row>
    <row r="69" spans="1:11" ht="12.75">
      <c r="A69" s="8" t="s">
        <v>79</v>
      </c>
      <c r="B69" s="8">
        <v>0.6332700000000001</v>
      </c>
      <c r="C69" s="8"/>
      <c r="D69" s="8">
        <f t="shared" si="0"/>
        <v>6.376878640353442</v>
      </c>
      <c r="E69" s="8">
        <f t="shared" si="1"/>
        <v>0.008557702702702704</v>
      </c>
      <c r="F69" s="8">
        <f t="shared" si="2"/>
        <v>79.87043360608165</v>
      </c>
      <c r="G69" s="48">
        <f t="shared" si="3"/>
        <v>88.40032509817017</v>
      </c>
      <c r="H69" s="47"/>
      <c r="I69" s="48">
        <f t="shared" si="4"/>
        <v>20.386440666091566</v>
      </c>
      <c r="J69" s="48"/>
      <c r="K69" s="48"/>
    </row>
    <row r="70" spans="1:11" ht="12.75">
      <c r="A70" s="8" t="s">
        <v>80</v>
      </c>
      <c r="B70" s="8">
        <v>0.495975</v>
      </c>
      <c r="C70" s="8"/>
      <c r="D70" s="8">
        <f t="shared" si="0"/>
        <v>28</v>
      </c>
      <c r="E70" s="8">
        <f t="shared" si="1"/>
        <v>0.006702364864864865</v>
      </c>
      <c r="F70" s="8">
        <f t="shared" si="2"/>
        <v>48.389313399515004</v>
      </c>
      <c r="G70" s="48">
        <f t="shared" si="3"/>
        <v>88.40032509817017</v>
      </c>
      <c r="H70" s="47"/>
      <c r="I70" s="48">
        <f t="shared" si="4"/>
        <v>95.62631795978585</v>
      </c>
      <c r="J70" s="48"/>
      <c r="K70" s="48"/>
    </row>
    <row r="71" spans="1:11" ht="12.75">
      <c r="A71" s="8" t="s">
        <v>81</v>
      </c>
      <c r="B71" s="8">
        <v>0.5942428571428572</v>
      </c>
      <c r="C71" s="8"/>
      <c r="D71" s="8">
        <f t="shared" si="0"/>
        <v>14.304538649200316</v>
      </c>
      <c r="E71" s="8">
        <f t="shared" si="1"/>
        <v>0.008030308880308881</v>
      </c>
      <c r="F71" s="8">
        <f t="shared" si="2"/>
        <v>69.2661735165584</v>
      </c>
      <c r="G71" s="48">
        <f t="shared" si="3"/>
        <v>88.40032509817017</v>
      </c>
      <c r="H71" s="47"/>
      <c r="I71" s="48">
        <f t="shared" si="4"/>
        <v>45.73062228005216</v>
      </c>
      <c r="J71" s="48"/>
      <c r="K71" s="48"/>
    </row>
    <row r="72" spans="1:11" ht="12.75">
      <c r="A72" s="8" t="s">
        <v>82</v>
      </c>
      <c r="B72" s="8">
        <v>0.5720777777777778</v>
      </c>
      <c r="C72" s="8"/>
      <c r="D72" s="8">
        <f t="shared" si="0"/>
        <v>18.328915729728855</v>
      </c>
      <c r="E72" s="8">
        <f t="shared" si="1"/>
        <v>0.007730780780780781</v>
      </c>
      <c r="F72" s="8">
        <f t="shared" si="2"/>
        <v>63.88305400681439</v>
      </c>
      <c r="G72" s="48">
        <f t="shared" si="3"/>
        <v>88.40032509817017</v>
      </c>
      <c r="H72" s="47"/>
      <c r="I72" s="48">
        <f t="shared" si="4"/>
        <v>58.596277908340326</v>
      </c>
      <c r="J72" s="48"/>
      <c r="K72" s="48"/>
    </row>
    <row r="73" spans="1:11" ht="12.75">
      <c r="A73" s="8" t="s">
        <v>83</v>
      </c>
      <c r="B73" s="8">
        <v>0.5191166666666667</v>
      </c>
      <c r="C73" s="8"/>
      <c r="D73" s="8">
        <f t="shared" si="0"/>
        <v>26.72351449072778</v>
      </c>
      <c r="E73" s="8">
        <f t="shared" si="1"/>
        <v>0.00701509009009009</v>
      </c>
      <c r="F73" s="8">
        <f t="shared" si="2"/>
        <v>52.65420356299085</v>
      </c>
      <c r="G73" s="48">
        <f t="shared" si="3"/>
        <v>88.40032509817017</v>
      </c>
      <c r="H73" s="47"/>
      <c r="I73" s="48">
        <f t="shared" si="4"/>
        <v>85.43323046907858</v>
      </c>
      <c r="J73" s="48"/>
      <c r="K73" s="48"/>
    </row>
    <row r="74" spans="1:11" ht="12.75">
      <c r="A74" s="8" t="s">
        <v>84</v>
      </c>
      <c r="B74" s="8">
        <v>0.5391555555555556</v>
      </c>
      <c r="C74" s="8"/>
      <c r="D74" s="8">
        <f t="shared" si="0"/>
        <v>23.73645708464469</v>
      </c>
      <c r="E74" s="8">
        <f t="shared" si="1"/>
        <v>0.007285885885885887</v>
      </c>
      <c r="F74" s="8">
        <f t="shared" si="2"/>
        <v>56.64977521983454</v>
      </c>
      <c r="G74" s="48">
        <f t="shared" si="3"/>
        <v>88.40032509817017</v>
      </c>
      <c r="H74" s="47"/>
      <c r="I74" s="48">
        <f t="shared" si="4"/>
        <v>75.88381420922217</v>
      </c>
      <c r="J74" s="48"/>
      <c r="K74" s="48"/>
    </row>
    <row r="75" spans="1:11" ht="12.75">
      <c r="A75" s="8" t="s">
        <v>85</v>
      </c>
      <c r="B75" s="8">
        <v>0.5758777777777777</v>
      </c>
      <c r="C75" s="8"/>
      <c r="D75" s="8">
        <f t="shared" si="0"/>
        <v>17.661890763160606</v>
      </c>
      <c r="E75" s="8">
        <f t="shared" si="1"/>
        <v>0.007782132132132131</v>
      </c>
      <c r="F75" s="8">
        <f t="shared" si="2"/>
        <v>64.77528528613286</v>
      </c>
      <c r="G75" s="48">
        <f t="shared" si="3"/>
        <v>88.40032509817017</v>
      </c>
      <c r="H75" s="47"/>
      <c r="I75" s="48">
        <f t="shared" si="4"/>
        <v>56.4638451507692</v>
      </c>
      <c r="J75" s="48"/>
      <c r="K75" s="48"/>
    </row>
    <row r="76" spans="1:11" ht="12.75">
      <c r="A76" s="8" t="s">
        <v>86</v>
      </c>
      <c r="B76" s="8">
        <v>0.5371571428571429</v>
      </c>
      <c r="C76" s="8"/>
      <c r="D76" s="8">
        <f t="shared" si="0"/>
        <v>24.044249509715012</v>
      </c>
      <c r="E76" s="8">
        <f t="shared" si="1"/>
        <v>0.007258880308880309</v>
      </c>
      <c r="F76" s="8">
        <f t="shared" si="2"/>
        <v>56.238063450486656</v>
      </c>
      <c r="G76" s="48">
        <f t="shared" si="3"/>
        <v>88.40032509817017</v>
      </c>
      <c r="H76" s="47"/>
      <c r="I76" s="48">
        <f t="shared" si="4"/>
        <v>76.86780533796359</v>
      </c>
      <c r="J76" s="48"/>
      <c r="K76" s="48"/>
    </row>
    <row r="77" spans="1:11" ht="12.75">
      <c r="A77" s="8" t="s">
        <v>87</v>
      </c>
      <c r="B77" s="8">
        <v>0.570475</v>
      </c>
      <c r="C77" s="8"/>
      <c r="D77" s="8">
        <f t="shared" si="0"/>
        <v>18.60749370008223</v>
      </c>
      <c r="E77" s="8">
        <f t="shared" si="1"/>
        <v>0.007709121621621621</v>
      </c>
      <c r="F77" s="8">
        <f t="shared" si="2"/>
        <v>63.510420310422</v>
      </c>
      <c r="G77" s="48">
        <f t="shared" si="3"/>
        <v>88.40032509817017</v>
      </c>
      <c r="H77" s="47"/>
      <c r="I77" s="48">
        <f t="shared" si="4"/>
        <v>59.48687244271812</v>
      </c>
      <c r="J77" s="48"/>
      <c r="K77" s="48"/>
    </row>
    <row r="78" spans="1:11" ht="12.75">
      <c r="A78" s="8" t="s">
        <v>88</v>
      </c>
      <c r="B78" s="8">
        <v>0.6302125000000001</v>
      </c>
      <c r="C78" s="8"/>
      <c r="D78" s="8">
        <f t="shared" si="0"/>
        <v>7.039535861999067</v>
      </c>
      <c r="E78" s="8">
        <f t="shared" si="1"/>
        <v>0.008516385135135135</v>
      </c>
      <c r="F78" s="8">
        <f t="shared" si="2"/>
        <v>78.9840447447166</v>
      </c>
      <c r="G78" s="48">
        <f t="shared" si="3"/>
        <v>88.40032509817017</v>
      </c>
      <c r="H78" s="47"/>
      <c r="I78" s="48">
        <f t="shared" si="4"/>
        <v>22.504910044754048</v>
      </c>
      <c r="J78" s="48"/>
      <c r="K78" s="48"/>
    </row>
    <row r="79" spans="8:11" ht="12.75">
      <c r="H79" s="49"/>
      <c r="I79" s="50">
        <f>AVERAGE(I31:I78)</f>
        <v>92.48850326979823</v>
      </c>
      <c r="J79" s="50"/>
      <c r="K79" s="50"/>
    </row>
    <row r="80" spans="9:10" ht="12.75">
      <c r="I80"/>
      <c r="J80"/>
    </row>
    <row r="81" spans="1:10" ht="12.75">
      <c r="A81" t="s">
        <v>31</v>
      </c>
      <c r="I81"/>
      <c r="J81"/>
    </row>
    <row r="82" spans="1:10" ht="12.75">
      <c r="A82" s="16" t="s">
        <v>32</v>
      </c>
      <c r="B82" s="16" t="s">
        <v>33</v>
      </c>
      <c r="C82" s="16" t="s">
        <v>34</v>
      </c>
      <c r="D82" s="16" t="s">
        <v>35</v>
      </c>
      <c r="I82"/>
      <c r="J82"/>
    </row>
    <row r="83" spans="1:10" ht="12.75">
      <c r="A83">
        <v>1</v>
      </c>
      <c r="B83">
        <v>0.344</v>
      </c>
      <c r="C83" t="s">
        <v>28</v>
      </c>
      <c r="D83">
        <v>5</v>
      </c>
      <c r="I83"/>
      <c r="J83"/>
    </row>
    <row r="84" spans="1:10" ht="12.75">
      <c r="A84">
        <v>2</v>
      </c>
      <c r="B84">
        <v>0.5005</v>
      </c>
      <c r="C84" t="s">
        <v>36</v>
      </c>
      <c r="I84"/>
      <c r="J84"/>
    </row>
    <row r="85" spans="1:10" ht="12.75">
      <c r="A85">
        <v>3</v>
      </c>
      <c r="B85">
        <v>0.359</v>
      </c>
      <c r="C85" t="s">
        <v>37</v>
      </c>
      <c r="I85"/>
      <c r="J85"/>
    </row>
    <row r="86" spans="1:10" ht="12.75">
      <c r="A86">
        <v>4</v>
      </c>
      <c r="B86">
        <v>0.522</v>
      </c>
      <c r="C86" t="s">
        <v>90</v>
      </c>
      <c r="I86"/>
      <c r="J86"/>
    </row>
    <row r="87" spans="1:10" ht="12.75">
      <c r="A87">
        <v>5</v>
      </c>
      <c r="B87">
        <v>0.532</v>
      </c>
      <c r="C87" t="s">
        <v>105</v>
      </c>
      <c r="I87"/>
      <c r="J87"/>
    </row>
    <row r="88" spans="9:10" ht="12.75">
      <c r="I88"/>
      <c r="J88"/>
    </row>
    <row r="89" spans="9:10" ht="12.75">
      <c r="I89"/>
      <c r="J89"/>
    </row>
    <row r="90" spans="9:10" ht="12.75">
      <c r="I90"/>
      <c r="J90"/>
    </row>
    <row r="91" spans="9:10" ht="12.75">
      <c r="I91"/>
      <c r="J91"/>
    </row>
    <row r="92" spans="9:10" ht="12.75">
      <c r="I92"/>
      <c r="J92"/>
    </row>
    <row r="93" spans="9:10" ht="12.75">
      <c r="I93"/>
      <c r="J93"/>
    </row>
    <row r="94" spans="9:10" ht="12.75">
      <c r="I94"/>
      <c r="J94"/>
    </row>
    <row r="95" spans="9:10" ht="12.75">
      <c r="I95"/>
      <c r="J95"/>
    </row>
    <row r="96" spans="9:10" ht="12.75">
      <c r="I96"/>
      <c r="J96"/>
    </row>
    <row r="97" spans="9:10" ht="12.75">
      <c r="I97"/>
      <c r="J97"/>
    </row>
    <row r="98" spans="9:10" ht="12.75">
      <c r="I98"/>
      <c r="J98"/>
    </row>
    <row r="99" spans="9:10" ht="12.75">
      <c r="I99"/>
      <c r="J99"/>
    </row>
    <row r="100" spans="9:10" ht="12.75">
      <c r="I100"/>
      <c r="J100"/>
    </row>
    <row r="101" spans="9:10" ht="12.75">
      <c r="I101"/>
      <c r="J101"/>
    </row>
    <row r="102" spans="9:10" ht="12.75">
      <c r="I102"/>
      <c r="J102"/>
    </row>
    <row r="103" spans="9:10" ht="12.75">
      <c r="I103"/>
      <c r="J103"/>
    </row>
    <row r="104" spans="9:10" ht="12.75">
      <c r="I104"/>
      <c r="J104"/>
    </row>
    <row r="105" spans="9:10" ht="12.75"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12" spans="9:10" ht="12.75">
      <c r="I112"/>
      <c r="J112"/>
    </row>
    <row r="113" spans="9:10" ht="12.75">
      <c r="I113"/>
      <c r="J113"/>
    </row>
    <row r="114" spans="9:10" ht="12.75">
      <c r="I114"/>
      <c r="J114"/>
    </row>
    <row r="115" spans="9:10" ht="12.75">
      <c r="I115"/>
      <c r="J115"/>
    </row>
    <row r="116" spans="9:10" ht="12.75">
      <c r="I116"/>
      <c r="J116"/>
    </row>
    <row r="117" spans="9:10" ht="12.75">
      <c r="I117"/>
      <c r="J117"/>
    </row>
    <row r="118" spans="9:10" ht="12.75">
      <c r="I118"/>
      <c r="J118"/>
    </row>
    <row r="119" spans="9:10" ht="12.75">
      <c r="I119"/>
      <c r="J119"/>
    </row>
    <row r="120" spans="9:10" ht="12.75">
      <c r="I120"/>
      <c r="J120"/>
    </row>
    <row r="121" spans="9:10" ht="12.75">
      <c r="I121"/>
      <c r="J121"/>
    </row>
    <row r="122" spans="9:10" ht="12.75">
      <c r="I122"/>
      <c r="J122"/>
    </row>
    <row r="123" spans="9:10" ht="12.75">
      <c r="I123"/>
      <c r="J123"/>
    </row>
    <row r="124" spans="9:10" ht="12.75">
      <c r="I124"/>
      <c r="J124"/>
    </row>
    <row r="125" spans="9:10" ht="12.75">
      <c r="I125"/>
      <c r="J125"/>
    </row>
    <row r="126" spans="9:10" ht="12.75">
      <c r="I126"/>
      <c r="J126"/>
    </row>
    <row r="127" spans="9:10" ht="12.75">
      <c r="I127"/>
      <c r="J127"/>
    </row>
    <row r="128" spans="9:10" ht="12.75">
      <c r="I128"/>
      <c r="J128"/>
    </row>
    <row r="129" spans="9:10" ht="12.75">
      <c r="I129"/>
      <c r="J129"/>
    </row>
    <row r="130" spans="9:10" ht="12.75">
      <c r="I130"/>
      <c r="J130"/>
    </row>
    <row r="131" spans="9:10" ht="12.75">
      <c r="I131"/>
      <c r="J131"/>
    </row>
    <row r="132" spans="9:10" ht="12.75">
      <c r="I132"/>
      <c r="J132"/>
    </row>
    <row r="133" spans="9:10" ht="12.75">
      <c r="I133"/>
      <c r="J133"/>
    </row>
    <row r="134" spans="9:10" ht="12.75">
      <c r="I134"/>
      <c r="J134"/>
    </row>
    <row r="135" spans="9:10" ht="12.75">
      <c r="I135"/>
      <c r="J135"/>
    </row>
    <row r="136" spans="9:10" ht="12.75">
      <c r="I136"/>
      <c r="J136"/>
    </row>
    <row r="137" spans="9:10" ht="12.75">
      <c r="I137"/>
      <c r="J137"/>
    </row>
    <row r="138" spans="9:10" ht="12.75">
      <c r="I138"/>
      <c r="J138"/>
    </row>
    <row r="139" spans="9:10" ht="12.75">
      <c r="I139"/>
      <c r="J139"/>
    </row>
    <row r="140" spans="9:10" ht="12.75">
      <c r="I140"/>
      <c r="J140"/>
    </row>
    <row r="141" spans="9:10" ht="12.75">
      <c r="I141"/>
      <c r="J141"/>
    </row>
    <row r="142" spans="9:10" ht="12.75">
      <c r="I142"/>
      <c r="J142"/>
    </row>
    <row r="143" spans="9:10" ht="12.75">
      <c r="I143"/>
      <c r="J143"/>
    </row>
    <row r="144" spans="9:10" ht="12.75">
      <c r="I144"/>
      <c r="J144"/>
    </row>
    <row r="145" spans="9:10" ht="12.75">
      <c r="I145"/>
      <c r="J145"/>
    </row>
    <row r="146" spans="9:10" ht="12.75">
      <c r="I146"/>
      <c r="J146"/>
    </row>
    <row r="147" spans="9:10" ht="12.75">
      <c r="I147"/>
      <c r="J147"/>
    </row>
    <row r="148" spans="9:10" ht="12.75">
      <c r="I148"/>
      <c r="J148"/>
    </row>
    <row r="149" spans="9:10" ht="12.75">
      <c r="I149"/>
      <c r="J149"/>
    </row>
    <row r="150" spans="9:10" ht="12.75">
      <c r="I150"/>
      <c r="J150"/>
    </row>
    <row r="151" spans="9:10" ht="12.75">
      <c r="I151"/>
      <c r="J151"/>
    </row>
    <row r="152" spans="9:10" ht="12.75">
      <c r="I152"/>
      <c r="J152"/>
    </row>
    <row r="153" spans="9:10" ht="12.75">
      <c r="I153"/>
      <c r="J153"/>
    </row>
    <row r="154" spans="9:10" ht="12.75">
      <c r="I154"/>
      <c r="J154"/>
    </row>
    <row r="155" spans="9:10" ht="12.75">
      <c r="I155"/>
      <c r="J155"/>
    </row>
    <row r="156" spans="9:10" ht="12.75">
      <c r="I156"/>
      <c r="J156"/>
    </row>
    <row r="157" spans="9:10" ht="12.75">
      <c r="I157"/>
      <c r="J157"/>
    </row>
    <row r="158" spans="9:10" ht="12.75">
      <c r="I158"/>
      <c r="J158"/>
    </row>
    <row r="159" spans="9:10" ht="12.75">
      <c r="I159"/>
      <c r="J159"/>
    </row>
    <row r="160" spans="9:10" ht="12.75">
      <c r="I160"/>
      <c r="J160"/>
    </row>
    <row r="161" spans="9:10" ht="12.75">
      <c r="I161"/>
      <c r="J161"/>
    </row>
    <row r="162" spans="9:10" ht="12.75">
      <c r="I162"/>
      <c r="J162"/>
    </row>
    <row r="163" spans="9:10" ht="12.75">
      <c r="I163"/>
      <c r="J163"/>
    </row>
    <row r="164" spans="9:10" ht="12.75">
      <c r="I164"/>
      <c r="J16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  <row r="180" spans="9:10" ht="12.75">
      <c r="I180"/>
      <c r="J180"/>
    </row>
    <row r="181" spans="9:10" ht="12.75">
      <c r="I181"/>
      <c r="J181"/>
    </row>
    <row r="182" spans="9:10" ht="12.75">
      <c r="I182"/>
      <c r="J182"/>
    </row>
    <row r="183" spans="9:10" ht="12.75">
      <c r="I183"/>
      <c r="J183"/>
    </row>
    <row r="184" spans="9:10" ht="12.75">
      <c r="I184"/>
      <c r="J184"/>
    </row>
    <row r="185" spans="9:10" ht="12.75">
      <c r="I185"/>
      <c r="J185"/>
    </row>
    <row r="186" spans="9:10" ht="12.75">
      <c r="I186"/>
      <c r="J186"/>
    </row>
    <row r="187" spans="9:10" ht="12.75">
      <c r="I187"/>
      <c r="J187"/>
    </row>
    <row r="188" spans="9:10" ht="12.75">
      <c r="I188"/>
      <c r="J188"/>
    </row>
    <row r="189" spans="9:10" ht="12.75">
      <c r="I189"/>
      <c r="J189"/>
    </row>
    <row r="190" spans="9:10" ht="12.75">
      <c r="I190"/>
      <c r="J190"/>
    </row>
    <row r="191" spans="9:10" ht="12.75">
      <c r="I191"/>
      <c r="J191"/>
    </row>
    <row r="192" spans="9:10" ht="12.75">
      <c r="I192"/>
      <c r="J192"/>
    </row>
    <row r="193" spans="9:10" ht="12.75">
      <c r="I193"/>
      <c r="J193"/>
    </row>
    <row r="194" spans="9:10" ht="12.75">
      <c r="I194"/>
      <c r="J194"/>
    </row>
    <row r="195" spans="9:10" ht="12.75">
      <c r="I195"/>
      <c r="J195"/>
    </row>
    <row r="196" spans="9:10" ht="12.75">
      <c r="I196"/>
      <c r="J196"/>
    </row>
    <row r="197" spans="9:10" ht="12.75">
      <c r="I197"/>
      <c r="J197"/>
    </row>
    <row r="198" spans="9:10" ht="12.75">
      <c r="I198"/>
      <c r="J198"/>
    </row>
    <row r="199" spans="9:10" ht="12.75">
      <c r="I199"/>
      <c r="J199"/>
    </row>
    <row r="200" spans="9:10" ht="12.75">
      <c r="I200"/>
      <c r="J200"/>
    </row>
    <row r="201" spans="9:10" ht="12.75">
      <c r="I201"/>
      <c r="J201"/>
    </row>
    <row r="202" spans="9:10" ht="12.75">
      <c r="I202"/>
      <c r="J202"/>
    </row>
    <row r="203" spans="9:10" ht="12.75">
      <c r="I203"/>
      <c r="J203"/>
    </row>
    <row r="204" spans="9:10" ht="12.75">
      <c r="I204"/>
      <c r="J204"/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  <row r="311" spans="9:10" ht="12.75">
      <c r="I311"/>
      <c r="J311"/>
    </row>
    <row r="312" spans="9:10" ht="12.75">
      <c r="I312"/>
      <c r="J312"/>
    </row>
    <row r="313" spans="9:10" ht="12.75">
      <c r="I313"/>
      <c r="J313"/>
    </row>
    <row r="314" spans="9:10" ht="12.75">
      <c r="I314"/>
      <c r="J314"/>
    </row>
    <row r="315" spans="9:10" ht="12.75">
      <c r="I315"/>
      <c r="J315"/>
    </row>
    <row r="316" spans="9:10" ht="12.75">
      <c r="I316"/>
      <c r="J316"/>
    </row>
    <row r="317" spans="9:10" ht="12.75">
      <c r="I317"/>
      <c r="J317"/>
    </row>
    <row r="318" spans="9:10" ht="12.75">
      <c r="I318"/>
      <c r="J318"/>
    </row>
    <row r="319" spans="9:10" ht="12.75">
      <c r="I319"/>
      <c r="J319"/>
    </row>
    <row r="320" spans="9:10" ht="12.75">
      <c r="I320"/>
      <c r="J320"/>
    </row>
    <row r="321" spans="9:10" ht="12.75">
      <c r="I321"/>
      <c r="J321"/>
    </row>
    <row r="322" spans="9:10" ht="12.75">
      <c r="I322"/>
      <c r="J322"/>
    </row>
    <row r="323" spans="9:10" ht="12.75">
      <c r="I323"/>
      <c r="J323"/>
    </row>
    <row r="324" spans="9:10" ht="12.75">
      <c r="I324"/>
      <c r="J324"/>
    </row>
    <row r="325" spans="9:10" ht="12.75">
      <c r="I325"/>
      <c r="J325"/>
    </row>
    <row r="326" spans="9:10" ht="12.75">
      <c r="I326"/>
      <c r="J326"/>
    </row>
    <row r="327" spans="9:10" ht="12.75">
      <c r="I327"/>
      <c r="J327"/>
    </row>
    <row r="328" spans="9:10" ht="12.75">
      <c r="I328"/>
      <c r="J328"/>
    </row>
    <row r="329" spans="9:10" ht="12.75">
      <c r="I329"/>
      <c r="J329"/>
    </row>
    <row r="330" spans="9:10" ht="12.75">
      <c r="I330"/>
      <c r="J330"/>
    </row>
    <row r="331" spans="9:10" ht="12.75">
      <c r="I331"/>
      <c r="J331"/>
    </row>
    <row r="332" spans="9:10" ht="12.75">
      <c r="I332"/>
      <c r="J332"/>
    </row>
    <row r="333" spans="9:10" ht="12.75">
      <c r="I333"/>
      <c r="J333"/>
    </row>
    <row r="334" spans="9:10" ht="12.75">
      <c r="I334"/>
      <c r="J334"/>
    </row>
    <row r="335" spans="9:10" ht="12.75">
      <c r="I335"/>
      <c r="J335"/>
    </row>
    <row r="336" spans="9:10" ht="12.75">
      <c r="I336"/>
      <c r="J336"/>
    </row>
    <row r="337" spans="9:10" ht="12.75">
      <c r="I337"/>
      <c r="J337"/>
    </row>
    <row r="338" spans="9:10" ht="12.75">
      <c r="I338"/>
      <c r="J338"/>
    </row>
    <row r="339" spans="9:10" ht="12.75">
      <c r="I339"/>
      <c r="J339"/>
    </row>
    <row r="340" spans="9:10" ht="12.75">
      <c r="I340"/>
      <c r="J340"/>
    </row>
    <row r="341" spans="9:10" ht="12.75">
      <c r="I341"/>
      <c r="J341"/>
    </row>
    <row r="342" spans="9:10" ht="12.75">
      <c r="I342"/>
      <c r="J342"/>
    </row>
    <row r="343" spans="9:10" ht="12.75">
      <c r="I343"/>
      <c r="J343"/>
    </row>
    <row r="344" spans="9:10" ht="12.75">
      <c r="I344"/>
      <c r="J344"/>
    </row>
    <row r="345" spans="9:10" ht="12.75">
      <c r="I345"/>
      <c r="J345"/>
    </row>
    <row r="346" spans="9:10" ht="12.75">
      <c r="I346"/>
      <c r="J346"/>
    </row>
    <row r="347" spans="9:10" ht="12.75">
      <c r="I347"/>
      <c r="J347"/>
    </row>
    <row r="348" spans="9:10" ht="12.75">
      <c r="I348"/>
      <c r="J348"/>
    </row>
    <row r="349" spans="9:10" ht="12.75">
      <c r="I349"/>
      <c r="J349"/>
    </row>
    <row r="350" spans="9:10" ht="12.75">
      <c r="I350"/>
      <c r="J350"/>
    </row>
    <row r="351" spans="9:10" ht="12.75">
      <c r="I351"/>
      <c r="J351"/>
    </row>
    <row r="352" spans="9:10" ht="12.75">
      <c r="I352"/>
      <c r="J352"/>
    </row>
    <row r="353" spans="9:10" ht="12.75">
      <c r="I353"/>
      <c r="J353"/>
    </row>
    <row r="354" spans="9:10" ht="12.75">
      <c r="I354"/>
      <c r="J354"/>
    </row>
    <row r="355" spans="9:10" ht="12.75">
      <c r="I355"/>
      <c r="J355"/>
    </row>
    <row r="356" spans="9:10" ht="12.75">
      <c r="I356"/>
      <c r="J356"/>
    </row>
    <row r="357" spans="9:10" ht="12.75">
      <c r="I357"/>
      <c r="J357"/>
    </row>
    <row r="358" spans="9:10" ht="12.75">
      <c r="I358"/>
      <c r="J358"/>
    </row>
    <row r="359" spans="9:10" ht="12.75">
      <c r="I359"/>
      <c r="J359"/>
    </row>
    <row r="360" spans="9:10" ht="12.75">
      <c r="I360"/>
      <c r="J360"/>
    </row>
    <row r="361" spans="9:10" ht="12.75">
      <c r="I361"/>
      <c r="J361"/>
    </row>
    <row r="362" spans="9:10" ht="12.75">
      <c r="I362"/>
      <c r="J362"/>
    </row>
    <row r="363" spans="9:10" ht="12.75">
      <c r="I363"/>
      <c r="J363"/>
    </row>
    <row r="364" spans="9:10" ht="12.75">
      <c r="I364"/>
      <c r="J364"/>
    </row>
    <row r="365" spans="9:10" ht="12.75">
      <c r="I365"/>
      <c r="J365"/>
    </row>
    <row r="366" spans="9:10" ht="12.75">
      <c r="I366"/>
      <c r="J366"/>
    </row>
    <row r="367" spans="9:10" ht="12.75">
      <c r="I367"/>
      <c r="J367"/>
    </row>
    <row r="368" spans="9:10" ht="12.75">
      <c r="I368"/>
      <c r="J368"/>
    </row>
    <row r="369" spans="9:10" ht="12.75">
      <c r="I369"/>
      <c r="J369"/>
    </row>
    <row r="370" spans="9:10" ht="12.75">
      <c r="I370"/>
      <c r="J370"/>
    </row>
    <row r="371" spans="9:10" ht="12.75">
      <c r="I371"/>
      <c r="J371"/>
    </row>
    <row r="372" spans="9:10" ht="12.75">
      <c r="I372"/>
      <c r="J372"/>
    </row>
    <row r="373" spans="9:10" ht="12.75">
      <c r="I373"/>
      <c r="J373"/>
    </row>
    <row r="374" spans="9:10" ht="12.75">
      <c r="I374"/>
      <c r="J374"/>
    </row>
    <row r="375" spans="9:10" ht="12.75">
      <c r="I375"/>
      <c r="J375"/>
    </row>
    <row r="376" spans="9:10" ht="12.75">
      <c r="I376"/>
      <c r="J376"/>
    </row>
    <row r="377" spans="9:10" ht="12.75">
      <c r="I377"/>
      <c r="J377"/>
    </row>
    <row r="378" spans="9:10" ht="12.75">
      <c r="I378"/>
      <c r="J378"/>
    </row>
    <row r="379" spans="9:10" ht="12.75">
      <c r="I379"/>
      <c r="J379"/>
    </row>
    <row r="380" spans="9:10" ht="12.75">
      <c r="I380"/>
      <c r="J380"/>
    </row>
    <row r="381" spans="9:10" ht="12.75">
      <c r="I381"/>
      <c r="J381"/>
    </row>
    <row r="382" spans="9:10" ht="12.75">
      <c r="I382"/>
      <c r="J382"/>
    </row>
    <row r="383" spans="9:10" ht="12.75">
      <c r="I383"/>
      <c r="J383"/>
    </row>
    <row r="384" spans="9:10" ht="12.75">
      <c r="I384"/>
      <c r="J384"/>
    </row>
    <row r="385" spans="9:10" ht="12.75">
      <c r="I385"/>
      <c r="J385"/>
    </row>
    <row r="386" spans="9:10" ht="12.75">
      <c r="I386"/>
      <c r="J386"/>
    </row>
    <row r="387" spans="9:10" ht="12.75">
      <c r="I387"/>
      <c r="J387"/>
    </row>
    <row r="388" spans="9:10" ht="12.75">
      <c r="I388"/>
      <c r="J388"/>
    </row>
    <row r="389" spans="9:10" ht="12.75">
      <c r="I389"/>
      <c r="J389"/>
    </row>
    <row r="390" spans="9:10" ht="12.75">
      <c r="I390"/>
      <c r="J390"/>
    </row>
    <row r="391" spans="9:10" ht="12.75">
      <c r="I391"/>
      <c r="J391"/>
    </row>
    <row r="392" spans="9:10" ht="12.75">
      <c r="I392"/>
      <c r="J392"/>
    </row>
    <row r="393" spans="9:10" ht="12.75">
      <c r="I393"/>
      <c r="J393"/>
    </row>
    <row r="394" spans="9:10" ht="12.75">
      <c r="I394"/>
      <c r="J394"/>
    </row>
    <row r="395" spans="9:10" ht="12.75">
      <c r="I395"/>
      <c r="J395"/>
    </row>
    <row r="396" spans="9:10" ht="12.75">
      <c r="I396"/>
      <c r="J396"/>
    </row>
    <row r="397" spans="9:10" ht="12.75">
      <c r="I397"/>
      <c r="J397"/>
    </row>
    <row r="398" spans="9:10" ht="12.75">
      <c r="I398"/>
      <c r="J398"/>
    </row>
    <row r="399" spans="9:10" ht="12.75">
      <c r="I399"/>
      <c r="J399"/>
    </row>
    <row r="400" spans="9:10" ht="12.75">
      <c r="I400"/>
      <c r="J400"/>
    </row>
    <row r="401" spans="9:10" ht="12.75">
      <c r="I401"/>
      <c r="J401"/>
    </row>
    <row r="402" spans="9:10" ht="12.75">
      <c r="I402"/>
      <c r="J402"/>
    </row>
    <row r="403" spans="9:10" ht="12.75">
      <c r="I403"/>
      <c r="J403"/>
    </row>
    <row r="404" spans="9:10" ht="12.75">
      <c r="I404"/>
      <c r="J404"/>
    </row>
    <row r="405" spans="9:10" ht="12.75">
      <c r="I405"/>
      <c r="J405"/>
    </row>
    <row r="406" spans="9:10" ht="12.75">
      <c r="I406"/>
      <c r="J406"/>
    </row>
    <row r="407" spans="9:10" ht="12.75">
      <c r="I407"/>
      <c r="J407"/>
    </row>
    <row r="408" spans="9:10" ht="12.75">
      <c r="I408"/>
      <c r="J408"/>
    </row>
    <row r="409" spans="9:10" ht="12.75">
      <c r="I409"/>
      <c r="J409"/>
    </row>
  </sheetData>
  <mergeCells count="5">
    <mergeCell ref="A1:J4"/>
    <mergeCell ref="A6:E6"/>
    <mergeCell ref="F6:J6"/>
    <mergeCell ref="A28:F28"/>
    <mergeCell ref="G28:K28"/>
  </mergeCells>
  <printOptions/>
  <pageMargins left="0.75" right="0.75" top="1" bottom="1" header="0.5" footer="0.5"/>
  <pageSetup fitToHeight="1" fitToWidth="1" horizontalDpi="300" verticalDpi="300" orientation="portrait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cp:lastPrinted>2004-02-19T17:47:10Z</cp:lastPrinted>
  <dcterms:created xsi:type="dcterms:W3CDTF">2004-02-11T21:59:46Z</dcterms:created>
  <dcterms:modified xsi:type="dcterms:W3CDTF">2006-03-08T16:02:17Z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2121672504</vt:i4>
  </property>
  <property fmtid="{D5CDD505-2E9C-101B-9397-08002B2CF9AE}" pid="3" name="_EmailSubject">
    <vt:lpwstr>Please look at ASAP</vt:lpwstr>
  </property>
  <property fmtid="{D5CDD505-2E9C-101B-9397-08002B2CF9AE}" pid="4" name="_AuthorEmail">
    <vt:lpwstr>fkyle@okstate.edu</vt:lpwstr>
  </property>
  <property fmtid="{D5CDD505-2E9C-101B-9397-08002B2CF9AE}" pid="5" name="_AuthorEmailDisplayName">
    <vt:lpwstr>Kyle</vt:lpwstr>
  </property>
  <property fmtid="{D5CDD505-2E9C-101B-9397-08002B2CF9AE}" pid="6" name="_PreviousAdHocReviewCycleID">
    <vt:i4>-1319381577</vt:i4>
  </property>
  <property fmtid="{D5CDD505-2E9C-101B-9397-08002B2CF9AE}" pid="7" name="_ReviewingToolsShownOnce">
    <vt:lpwstr/>
  </property>
</Properties>
</file>