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3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nuscripts\MSE_Yield\"/>
    </mc:Choice>
  </mc:AlternateContent>
  <bookViews>
    <workbookView xWindow="0" yWindow="0" windowWidth="28800" windowHeight="14235"/>
  </bookViews>
  <sheets>
    <sheet name="All_Data" sheetId="1" r:id="rId1"/>
    <sheet name="Varietie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" i="1" l="1"/>
  <c r="T41" i="1" l="1"/>
  <c r="T40" i="1"/>
  <c r="T15" i="1"/>
  <c r="T14" i="1"/>
  <c r="U50" i="1"/>
  <c r="U7" i="1"/>
  <c r="Q10" i="1"/>
  <c r="R10" i="1"/>
  <c r="R9" i="1"/>
  <c r="R8" i="1"/>
  <c r="U4" i="1"/>
  <c r="U48" i="1"/>
  <c r="U47" i="1"/>
  <c r="U5" i="1"/>
  <c r="M3" i="1" l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M18" i="1"/>
  <c r="N18" i="1" s="1"/>
  <c r="M19" i="1"/>
  <c r="M20" i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6" i="1"/>
  <c r="N6" i="1" s="1"/>
  <c r="M7" i="1"/>
  <c r="N7" i="1" s="1"/>
  <c r="M8" i="1"/>
  <c r="N8" i="1" s="1"/>
  <c r="M9" i="1"/>
  <c r="N9" i="1" s="1"/>
  <c r="M4" i="1"/>
  <c r="N4" i="1" s="1"/>
  <c r="N17" i="1"/>
  <c r="N19" i="1"/>
  <c r="N20" i="1"/>
  <c r="N28" i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8" i="1"/>
  <c r="N88" i="1" s="1"/>
  <c r="M89" i="1"/>
  <c r="N89" i="1" s="1"/>
  <c r="M90" i="1"/>
  <c r="N90" i="1" s="1"/>
  <c r="M91" i="1"/>
  <c r="N91" i="1" s="1"/>
  <c r="M92" i="1"/>
  <c r="N92" i="1" s="1"/>
  <c r="O91" i="1" l="1"/>
  <c r="O86" i="1"/>
  <c r="O88" i="1"/>
  <c r="N93" i="1"/>
  <c r="O44" i="1"/>
  <c r="O49" i="1"/>
  <c r="O46" i="1"/>
  <c r="N94" i="1"/>
  <c r="Q9" i="1"/>
  <c r="Q8" i="1"/>
  <c r="Q4" i="1"/>
  <c r="Q7" i="1" l="1"/>
  <c r="R87" i="1"/>
  <c r="R86" i="1"/>
  <c r="R88" i="1"/>
  <c r="R89" i="1"/>
  <c r="R90" i="1"/>
  <c r="R91" i="1"/>
  <c r="R92" i="1"/>
  <c r="Q86" i="1"/>
  <c r="Q87" i="1"/>
  <c r="Q88" i="1"/>
  <c r="Q89" i="1"/>
  <c r="Q90" i="1"/>
  <c r="Q91" i="1"/>
  <c r="Q92" i="1"/>
  <c r="R84" i="1"/>
  <c r="R50" i="1"/>
  <c r="R51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4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Q49" i="1"/>
  <c r="Q50" i="1"/>
  <c r="Q51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48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</calcChain>
</file>

<file path=xl/sharedStrings.xml><?xml version="1.0" encoding="utf-8"?>
<sst xmlns="http://schemas.openxmlformats.org/spreadsheetml/2006/main" count="290" uniqueCount="109">
  <si>
    <t>Year</t>
  </si>
  <si>
    <t>MSE</t>
  </si>
  <si>
    <t>CV (%)</t>
  </si>
  <si>
    <t>Exp.</t>
  </si>
  <si>
    <t>Jagman</t>
  </si>
  <si>
    <t>James</t>
  </si>
  <si>
    <t>Names</t>
  </si>
  <si>
    <t>Bruno</t>
  </si>
  <si>
    <t>Nicole</t>
  </si>
  <si>
    <t>Mariana</t>
  </si>
  <si>
    <t>Samuel</t>
  </si>
  <si>
    <t>Mame</t>
  </si>
  <si>
    <t>Melissa</t>
  </si>
  <si>
    <t>Mean (bu/ac)</t>
  </si>
  <si>
    <t>Shawntel</t>
  </si>
  <si>
    <t>Ethan</t>
  </si>
  <si>
    <t>Bill</t>
  </si>
  <si>
    <t>.</t>
  </si>
  <si>
    <t>Patrick</t>
  </si>
  <si>
    <t>Daniel</t>
  </si>
  <si>
    <t>Joshua</t>
  </si>
  <si>
    <t>Mgha</t>
  </si>
  <si>
    <t>CV</t>
  </si>
  <si>
    <t>Trial</t>
  </si>
  <si>
    <t>e502</t>
  </si>
  <si>
    <t>e222</t>
  </si>
  <si>
    <t>3 YR</t>
  </si>
  <si>
    <t>2 YR</t>
  </si>
  <si>
    <t>SED</t>
  </si>
  <si>
    <t>LSD</t>
  </si>
  <si>
    <t>t,0.05,40df = 2.02</t>
  </si>
  <si>
    <t>Average</t>
  </si>
  <si>
    <t>Standard Deviation</t>
  </si>
  <si>
    <t>Min</t>
  </si>
  <si>
    <t>Max</t>
  </si>
  <si>
    <t>AVG</t>
  </si>
  <si>
    <t>Frequency, 2 yr</t>
  </si>
  <si>
    <t>Frequency, 3 yr</t>
  </si>
  <si>
    <t>Count</t>
  </si>
  <si>
    <t>F, 39, 39, 0.05 = 1.70</t>
  </si>
  <si>
    <t>F, 36, 36, 0.05 = 1.74</t>
  </si>
  <si>
    <t>2 year</t>
  </si>
  <si>
    <t>3 year</t>
  </si>
  <si>
    <t>Year Variety Variety</t>
  </si>
  <si>
    <t>1969 Scout 66</t>
  </si>
  <si>
    <t>1970 Scout 66</t>
  </si>
  <si>
    <t>1971 Scout 66 Scout 66</t>
  </si>
  <si>
    <t>1972 Scout 66 Scout 66</t>
  </si>
  <si>
    <t>1973 Scout 66 Scout 66</t>
  </si>
  <si>
    <t>1974 Scout 66 Scout 66</t>
  </si>
  <si>
    <t>1975 Triumph 64 Triumph 64</t>
  </si>
  <si>
    <t>1976 Triumph 64 Triumph 64</t>
  </si>
  <si>
    <t>1977 Osage Triumph 64</t>
  </si>
  <si>
    <t>1978 Osage Osage</t>
  </si>
  <si>
    <t>1979 TAM 101 Osage</t>
  </si>
  <si>
    <t>1980 TAM 101 Osage</t>
  </si>
  <si>
    <t>1981 TAM 101 TAM 101</t>
  </si>
  <si>
    <t>1982 TAM 101 TAM 101</t>
  </si>
  <si>
    <t>1983 TAM 101 TAM 101</t>
  </si>
  <si>
    <t>1984 TAM 101 TAM 101</t>
  </si>
  <si>
    <t>1985 TAM 101 TAM 101</t>
  </si>
  <si>
    <t>1986 TAM 101 TAM 101</t>
  </si>
  <si>
    <t>1987 TAM 101 TAM 101</t>
  </si>
  <si>
    <t>1988 TAM 101 TAM 101</t>
  </si>
  <si>
    <t>1989 TAM 101 TAM 101</t>
  </si>
  <si>
    <t>1990 TAM 101 TAM 101</t>
  </si>
  <si>
    <t>1991 TAM 101 TAM 101</t>
  </si>
  <si>
    <t>1992 TAM 101 TAM 101</t>
  </si>
  <si>
    <t>1993 Karl Karl</t>
  </si>
  <si>
    <t>1994 Karl Karl</t>
  </si>
  <si>
    <t>1995 Tonkawa Tonkawa</t>
  </si>
  <si>
    <t>1996 Tonkawa Tonkawa</t>
  </si>
  <si>
    <t>1997 Tonkawa Tonkawa</t>
  </si>
  <si>
    <t>1998 Tonkawa Tonkawa</t>
  </si>
  <si>
    <t>1999 Tonkawa Tonkawa</t>
  </si>
  <si>
    <t>2000 Custer Custer</t>
  </si>
  <si>
    <t>2001 Custer Custer</t>
  </si>
  <si>
    <t>2002 Custer Custer</t>
  </si>
  <si>
    <t>2003 Custer Custer</t>
  </si>
  <si>
    <t>2004 Custer Custer</t>
  </si>
  <si>
    <t>2005 Overley P2174</t>
  </si>
  <si>
    <t>2006 Overley Endurance</t>
  </si>
  <si>
    <t>2007 Overley Endurance</t>
  </si>
  <si>
    <t>2008 Overley OK Field</t>
  </si>
  <si>
    <t>2009 Ok Field Endurance</t>
  </si>
  <si>
    <t>2010 GoLead(spring wheat) Bullet</t>
  </si>
  <si>
    <t>2011 Centerfield Bullet</t>
  </si>
  <si>
    <t>2012 Endurance Billings</t>
  </si>
  <si>
    <t>2013 OK9935C Billings</t>
  </si>
  <si>
    <t>2014 Doublestop-CL Ruby Lee</t>
  </si>
  <si>
    <t>Scout 66</t>
  </si>
  <si>
    <t>Triumph 64</t>
  </si>
  <si>
    <t>Osage</t>
  </si>
  <si>
    <t>TAM 101</t>
  </si>
  <si>
    <t>Karl</t>
  </si>
  <si>
    <t>Tonkawa</t>
  </si>
  <si>
    <t>Custer</t>
  </si>
  <si>
    <t>Overley</t>
  </si>
  <si>
    <t>Endurance</t>
  </si>
  <si>
    <t>OK Field</t>
  </si>
  <si>
    <t>GoLead</t>
  </si>
  <si>
    <t>Bullet</t>
  </si>
  <si>
    <t>Centerfield</t>
  </si>
  <si>
    <t>Billings</t>
  </si>
  <si>
    <t>OK9935C</t>
  </si>
  <si>
    <t>Doublestop-CL</t>
  </si>
  <si>
    <t>Ruby Lee</t>
  </si>
  <si>
    <t>Experiment 502</t>
  </si>
  <si>
    <t>Experiment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</si>
</sst>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1" xfId="1" applyNumberFormat="1" applyFont="1" applyBorder="1"/>
    <xf numFmtId="2" fontId="0" fillId="0" borderId="1" xfId="0" applyNumberFormat="1" applyBorder="1"/>
    <xf numFmtId="0" fontId="0" fillId="0" borderId="1" xfId="0" applyBorder="1"/>
    <xf numFmtId="2" fontId="3" fillId="0" borderId="1" xfId="1" applyNumberFormat="1" applyFont="1" applyBorder="1"/>
    <xf numFmtId="0" fontId="3" fillId="0" borderId="1" xfId="1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right"/>
    </xf>
    <xf numFmtId="2" fontId="5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2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502, 1971-2014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28478242629655"/>
          <c:y val="7.4490740740740746E-2"/>
          <c:w val="0.85582632348149146"/>
          <c:h val="0.71993839311752694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All_Data!$L$2</c:f>
              <c:strCache>
                <c:ptCount val="1"/>
                <c:pt idx="0">
                  <c:v>MSE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9120734908136479E-3"/>
                  <c:y val="-0.160506342957130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 = 0.0411x - 0.0017</a:t>
                    </a:r>
                    <a:br>
                      <a:rPr lang="en-US"/>
                    </a:br>
                    <a:r>
                      <a:rPr lang="en-US"/>
                      <a:t>R² = 0.19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All_Data!$K$3:$K$46</c:f>
              <c:numCache>
                <c:formatCode>General</c:formatCode>
                <c:ptCount val="44"/>
                <c:pt idx="0">
                  <c:v>2.37</c:v>
                </c:pt>
                <c:pt idx="1">
                  <c:v>1.708</c:v>
                </c:pt>
                <c:pt idx="3">
                  <c:v>1.9</c:v>
                </c:pt>
                <c:pt idx="4">
                  <c:v>2.92</c:v>
                </c:pt>
                <c:pt idx="5">
                  <c:v>2.5099999999999998</c:v>
                </c:pt>
                <c:pt idx="6">
                  <c:v>1.85</c:v>
                </c:pt>
                <c:pt idx="7">
                  <c:v>2.4089999999999998</c:v>
                </c:pt>
                <c:pt idx="8">
                  <c:v>2.64</c:v>
                </c:pt>
                <c:pt idx="9">
                  <c:v>3.01</c:v>
                </c:pt>
                <c:pt idx="10">
                  <c:v>2.3039999999999998</c:v>
                </c:pt>
                <c:pt idx="11">
                  <c:v>1.96</c:v>
                </c:pt>
                <c:pt idx="12">
                  <c:v>3.03</c:v>
                </c:pt>
                <c:pt idx="13">
                  <c:v>2.758</c:v>
                </c:pt>
                <c:pt idx="14">
                  <c:v>2.1150000000000002</c:v>
                </c:pt>
                <c:pt idx="15">
                  <c:v>2.91</c:v>
                </c:pt>
                <c:pt idx="16">
                  <c:v>2.589</c:v>
                </c:pt>
                <c:pt idx="17">
                  <c:v>3.68</c:v>
                </c:pt>
                <c:pt idx="18">
                  <c:v>2.46</c:v>
                </c:pt>
                <c:pt idx="19">
                  <c:v>3.0179999999999998</c:v>
                </c:pt>
                <c:pt idx="20">
                  <c:v>1.889</c:v>
                </c:pt>
                <c:pt idx="21">
                  <c:v>2.3919999999999999</c:v>
                </c:pt>
                <c:pt idx="22">
                  <c:v>2.2200000000000002</c:v>
                </c:pt>
                <c:pt idx="23">
                  <c:v>1.968</c:v>
                </c:pt>
                <c:pt idx="24">
                  <c:v>2.65</c:v>
                </c:pt>
                <c:pt idx="25">
                  <c:v>2.0110000000000001</c:v>
                </c:pt>
                <c:pt idx="26">
                  <c:v>2.5249999999999999</c:v>
                </c:pt>
                <c:pt idx="27">
                  <c:v>3.09</c:v>
                </c:pt>
                <c:pt idx="28">
                  <c:v>2.67</c:v>
                </c:pt>
                <c:pt idx="29">
                  <c:v>2.5369999999999999</c:v>
                </c:pt>
                <c:pt idx="30">
                  <c:v>1.766</c:v>
                </c:pt>
                <c:pt idx="31">
                  <c:v>2.89</c:v>
                </c:pt>
                <c:pt idx="32">
                  <c:v>4.9800000000000004</c:v>
                </c:pt>
                <c:pt idx="33">
                  <c:v>3.3460000000000001</c:v>
                </c:pt>
                <c:pt idx="34">
                  <c:v>2.4180000000000001</c:v>
                </c:pt>
                <c:pt idx="35">
                  <c:v>2.64</c:v>
                </c:pt>
                <c:pt idx="36">
                  <c:v>2.9820000000000002</c:v>
                </c:pt>
                <c:pt idx="37">
                  <c:v>4.96</c:v>
                </c:pt>
                <c:pt idx="38">
                  <c:v>3.0990000000000002</c:v>
                </c:pt>
                <c:pt idx="39">
                  <c:v>1.544</c:v>
                </c:pt>
                <c:pt idx="40">
                  <c:v>2.5819999999999999</c:v>
                </c:pt>
                <c:pt idx="41">
                  <c:v>3.43</c:v>
                </c:pt>
                <c:pt idx="42">
                  <c:v>2.4260000000000002</c:v>
                </c:pt>
                <c:pt idx="43">
                  <c:v>1.9379999999999999</c:v>
                </c:pt>
              </c:numCache>
            </c:numRef>
          </c:xVal>
          <c:yVal>
            <c:numRef>
              <c:f>All_Data!$L$3:$L$46</c:f>
              <c:numCache>
                <c:formatCode>General</c:formatCode>
                <c:ptCount val="44"/>
                <c:pt idx="0">
                  <c:v>4.1000000000000002E-2</c:v>
                </c:pt>
                <c:pt idx="1">
                  <c:v>3.0800000000000001E-2</c:v>
                </c:pt>
                <c:pt idx="3">
                  <c:v>3.3500000000000002E-2</c:v>
                </c:pt>
                <c:pt idx="4">
                  <c:v>3.8699999999999998E-2</c:v>
                </c:pt>
                <c:pt idx="5">
                  <c:v>3.9600000000000003E-2</c:v>
                </c:pt>
                <c:pt idx="6">
                  <c:v>3.4000000000000002E-2</c:v>
                </c:pt>
                <c:pt idx="7">
                  <c:v>0.125</c:v>
                </c:pt>
                <c:pt idx="8">
                  <c:v>0.318</c:v>
                </c:pt>
                <c:pt idx="9">
                  <c:v>8.1000000000000003E-2</c:v>
                </c:pt>
                <c:pt idx="10">
                  <c:v>0.11799999999999999</c:v>
                </c:pt>
                <c:pt idx="11">
                  <c:v>5.0200000000000002E-2</c:v>
                </c:pt>
                <c:pt idx="12">
                  <c:v>8.4000000000000005E-2</c:v>
                </c:pt>
                <c:pt idx="13">
                  <c:v>8.2500000000000004E-2</c:v>
                </c:pt>
                <c:pt idx="14">
                  <c:v>3.2500000000000001E-2</c:v>
                </c:pt>
                <c:pt idx="15">
                  <c:v>2.3E-2</c:v>
                </c:pt>
                <c:pt idx="16">
                  <c:v>7.8E-2</c:v>
                </c:pt>
                <c:pt idx="17">
                  <c:v>0.17199999999999999</c:v>
                </c:pt>
                <c:pt idx="18">
                  <c:v>6.5000000000000002E-2</c:v>
                </c:pt>
                <c:pt idx="19">
                  <c:v>4.2200000000000001E-2</c:v>
                </c:pt>
                <c:pt idx="20">
                  <c:v>3.2059999999999998E-2</c:v>
                </c:pt>
                <c:pt idx="21">
                  <c:v>5.3900000000000003E-2</c:v>
                </c:pt>
                <c:pt idx="22">
                  <c:v>7.0370000000000002E-2</c:v>
                </c:pt>
                <c:pt idx="23">
                  <c:v>7.8E-2</c:v>
                </c:pt>
                <c:pt idx="24">
                  <c:v>5.1299999999999998E-2</c:v>
                </c:pt>
                <c:pt idx="25">
                  <c:v>0.19800000000000001</c:v>
                </c:pt>
                <c:pt idx="26">
                  <c:v>0.26400000000000001</c:v>
                </c:pt>
                <c:pt idx="27">
                  <c:v>4.5600000000000002E-2</c:v>
                </c:pt>
                <c:pt idx="28">
                  <c:v>9.1999999999999998E-2</c:v>
                </c:pt>
                <c:pt idx="29">
                  <c:v>0.14699999999999999</c:v>
                </c:pt>
                <c:pt idx="30">
                  <c:v>9.2600000000000002E-2</c:v>
                </c:pt>
                <c:pt idx="31">
                  <c:v>0.157</c:v>
                </c:pt>
                <c:pt idx="32">
                  <c:v>0.22800000000000001</c:v>
                </c:pt>
                <c:pt idx="33">
                  <c:v>9.8000000000000004E-2</c:v>
                </c:pt>
                <c:pt idx="34">
                  <c:v>0.155</c:v>
                </c:pt>
                <c:pt idx="35">
                  <c:v>0.35899999999999999</c:v>
                </c:pt>
                <c:pt idx="36">
                  <c:v>0.27139999999999997</c:v>
                </c:pt>
                <c:pt idx="37">
                  <c:v>0.253</c:v>
                </c:pt>
                <c:pt idx="38">
                  <c:v>7.8899999999999998E-2</c:v>
                </c:pt>
                <c:pt idx="39">
                  <c:v>2.5499999999999998E-2</c:v>
                </c:pt>
                <c:pt idx="40">
                  <c:v>0.29899999999999999</c:v>
                </c:pt>
                <c:pt idx="41">
                  <c:v>7.3300000000000004E-2</c:v>
                </c:pt>
                <c:pt idx="42">
                  <c:v>0.11269999999999999</c:v>
                </c:pt>
                <c:pt idx="43">
                  <c:v>3.1300000000000001E-2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0208"/>
        <c:axId val="788597968"/>
      </c:scatterChart>
      <c:valAx>
        <c:axId val="788600208"/>
        <c:scaling>
          <c:orientation val="minMax"/>
          <c:max val="5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Yield, Mg/ha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597968"/>
        <c:crosses val="autoZero"/>
        <c:crossBetween val="midCat"/>
      </c:valAx>
      <c:valAx>
        <c:axId val="788597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0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502, 3-YR</a:t>
            </a:r>
            <a:br>
              <a:rPr lang="en-US"/>
            </a:br>
            <a:r>
              <a:rPr lang="en-US"/>
              <a:t>F, 39dfn, 39dfd, 0.05 = 1.70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35091564507434"/>
          <c:y val="5.9953703703703717E-2"/>
          <c:w val="0.8173739996969579"/>
          <c:h val="0.73447543015456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All_Data!$Q$2</c:f>
              <c:strCache>
                <c:ptCount val="1"/>
                <c:pt idx="0">
                  <c:v>2 YR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All_Data!$J$3:$J$46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</c:numCache>
            </c:numRef>
          </c:cat>
          <c:val>
            <c:numRef>
              <c:f>All_Data!$R$3:$R$46</c:f>
              <c:numCache>
                <c:formatCode>General</c:formatCode>
                <c:ptCount val="44"/>
                <c:pt idx="5">
                  <c:v>1.182089552238806</c:v>
                </c:pt>
                <c:pt idx="6">
                  <c:v>1.1647058823529413</c:v>
                </c:pt>
                <c:pt idx="7">
                  <c:v>3.6764705882352939</c:v>
                </c:pt>
                <c:pt idx="8">
                  <c:v>9.352941176470587</c:v>
                </c:pt>
                <c:pt idx="9">
                  <c:v>3.925925925925926</c:v>
                </c:pt>
                <c:pt idx="10">
                  <c:v>3.925925925925926</c:v>
                </c:pt>
                <c:pt idx="11">
                  <c:v>2.3505976095617527</c:v>
                </c:pt>
                <c:pt idx="12">
                  <c:v>2.3505976095617527</c:v>
                </c:pt>
                <c:pt idx="13">
                  <c:v>1.6733067729083666</c:v>
                </c:pt>
                <c:pt idx="14">
                  <c:v>2.5846153846153848</c:v>
                </c:pt>
                <c:pt idx="15">
                  <c:v>3.5869565217391308</c:v>
                </c:pt>
                <c:pt idx="16">
                  <c:v>3.3913043478260869</c:v>
                </c:pt>
                <c:pt idx="17">
                  <c:v>7.4782608695652169</c:v>
                </c:pt>
                <c:pt idx="18">
                  <c:v>2.6461538461538456</c:v>
                </c:pt>
                <c:pt idx="19">
                  <c:v>4.0758293838862558</c:v>
                </c:pt>
                <c:pt idx="20">
                  <c:v>2.0274485339987525</c:v>
                </c:pt>
                <c:pt idx="21">
                  <c:v>1.681222707423581</c:v>
                </c:pt>
                <c:pt idx="22">
                  <c:v>2.1949469744229573</c:v>
                </c:pt>
                <c:pt idx="23">
                  <c:v>1.4471243042671613</c:v>
                </c:pt>
                <c:pt idx="24">
                  <c:v>1.5204678362573101</c:v>
                </c:pt>
                <c:pt idx="25">
                  <c:v>3.859649122807018</c:v>
                </c:pt>
                <c:pt idx="26">
                  <c:v>5.1461988304093573</c:v>
                </c:pt>
                <c:pt idx="27">
                  <c:v>5.7894736842105265</c:v>
                </c:pt>
                <c:pt idx="28">
                  <c:v>5.7894736842105265</c:v>
                </c:pt>
                <c:pt idx="29">
                  <c:v>3.2236842105263155</c:v>
                </c:pt>
                <c:pt idx="30">
                  <c:v>1.5978260869565217</c:v>
                </c:pt>
                <c:pt idx="31">
                  <c:v>1.6954643628509718</c:v>
                </c:pt>
                <c:pt idx="32">
                  <c:v>2.4622030237580992</c:v>
                </c:pt>
                <c:pt idx="33">
                  <c:v>2.3265306122448979</c:v>
                </c:pt>
                <c:pt idx="34">
                  <c:v>2.3265306122448979</c:v>
                </c:pt>
                <c:pt idx="35">
                  <c:v>3.6632653061224487</c:v>
                </c:pt>
                <c:pt idx="36">
                  <c:v>2.3161290322580643</c:v>
                </c:pt>
                <c:pt idx="37">
                  <c:v>1.4189723320158103</c:v>
                </c:pt>
                <c:pt idx="38">
                  <c:v>3.4397972116603293</c:v>
                </c:pt>
                <c:pt idx="39">
                  <c:v>9.9215686274509807</c:v>
                </c:pt>
                <c:pt idx="40">
                  <c:v>11.725490196078432</c:v>
                </c:pt>
                <c:pt idx="41">
                  <c:v>11.725490196078432</c:v>
                </c:pt>
                <c:pt idx="42">
                  <c:v>4.0791268758526602</c:v>
                </c:pt>
                <c:pt idx="43">
                  <c:v>3.6006389776357826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93728"/>
        <c:axId val="823194288"/>
      </c:barChart>
      <c:lineChart>
        <c:grouping val="standard"/>
        <c:varyColors val="0"/>
        <c:ser>
          <c:idx val="1"/>
          <c:order val="1"/>
          <c:tx>
            <c:v>F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All_Data!$J$3:$J$46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</c:numCache>
            </c:numRef>
          </c:cat>
          <c:val>
            <c:numRef>
              <c:f>All_Data!$S$3:$S$46</c:f>
              <c:numCache>
                <c:formatCode>General</c:formatCode>
                <c:ptCount val="44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1.7</c:v>
                </c:pt>
                <c:pt idx="26">
                  <c:v>1.7</c:v>
                </c:pt>
                <c:pt idx="27">
                  <c:v>1.7</c:v>
                </c:pt>
                <c:pt idx="28">
                  <c:v>1.7</c:v>
                </c:pt>
                <c:pt idx="29">
                  <c:v>1.7</c:v>
                </c:pt>
                <c:pt idx="30">
                  <c:v>1.7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1.7</c:v>
                </c:pt>
                <c:pt idx="36">
                  <c:v>1.7</c:v>
                </c:pt>
                <c:pt idx="37">
                  <c:v>1.7</c:v>
                </c:pt>
                <c:pt idx="38">
                  <c:v>1.7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1.7</c:v>
                </c:pt>
                <c:pt idx="43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93728"/>
        <c:axId val="823194288"/>
      </c:lineChart>
      <c:catAx>
        <c:axId val="823193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94288"/>
        <c:crosses val="autoZero"/>
        <c:auto val="1"/>
        <c:lblAlgn val="ctr"/>
        <c:lblOffset val="100"/>
        <c:noMultiLvlLbl val="0"/>
      </c:catAx>
      <c:valAx>
        <c:axId val="823194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 Statistic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9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502, 1971-2014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5603674540683"/>
          <c:y val="7.4490740740740746E-2"/>
          <c:w val="0.81865507436570428"/>
          <c:h val="0.71993839311752694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All_Data!$N$2</c:f>
              <c:strCache>
                <c:ptCount val="1"/>
                <c:pt idx="0">
                  <c:v>LSD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419480762882098"/>
                  <c:y val="-6.94688684747739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All_Data!$J$3:$J$46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</c:numCache>
            </c:numRef>
          </c:xVal>
          <c:yVal>
            <c:numRef>
              <c:f>All_Data!$N$3:$N$46</c:f>
              <c:numCache>
                <c:formatCode>General</c:formatCode>
                <c:ptCount val="44"/>
                <c:pt idx="0">
                  <c:v>0.28921998547818234</c:v>
                </c:pt>
                <c:pt idx="1">
                  <c:v>0.2506754076490153</c:v>
                </c:pt>
                <c:pt idx="3">
                  <c:v>0.26143201793200466</c:v>
                </c:pt>
                <c:pt idx="4">
                  <c:v>0.28099064041351984</c:v>
                </c:pt>
                <c:pt idx="5">
                  <c:v>0.28423919504529982</c:v>
                </c:pt>
                <c:pt idx="6">
                  <c:v>0.26337577717018706</c:v>
                </c:pt>
                <c:pt idx="7">
                  <c:v>0.505</c:v>
                </c:pt>
                <c:pt idx="8">
                  <c:v>0.8054710423100262</c:v>
                </c:pt>
                <c:pt idx="9">
                  <c:v>0.40651715830946178</c:v>
                </c:pt>
                <c:pt idx="10">
                  <c:v>0.49065629518024118</c:v>
                </c:pt>
                <c:pt idx="11">
                  <c:v>0.32002818625864815</c:v>
                </c:pt>
                <c:pt idx="12">
                  <c:v>0.41397681094476779</c:v>
                </c:pt>
                <c:pt idx="13">
                  <c:v>0.41026393943411599</c:v>
                </c:pt>
                <c:pt idx="14">
                  <c:v>0.25750048543643567</c:v>
                </c:pt>
                <c:pt idx="15">
                  <c:v>0.21662086695422489</c:v>
                </c:pt>
                <c:pt idx="16">
                  <c:v>0.39891803669425624</c:v>
                </c:pt>
                <c:pt idx="17">
                  <c:v>0.59238028326405323</c:v>
                </c:pt>
                <c:pt idx="18">
                  <c:v>0.36416067882186293</c:v>
                </c:pt>
                <c:pt idx="19">
                  <c:v>0.29342194873594579</c:v>
                </c:pt>
                <c:pt idx="20">
                  <c:v>0.25575146529394505</c:v>
                </c:pt>
                <c:pt idx="21">
                  <c:v>0.33161239421951649</c:v>
                </c:pt>
                <c:pt idx="22">
                  <c:v>0.37890483501797656</c:v>
                </c:pt>
                <c:pt idx="23">
                  <c:v>0.39891803669425624</c:v>
                </c:pt>
                <c:pt idx="24">
                  <c:v>0.32351547103654876</c:v>
                </c:pt>
                <c:pt idx="25">
                  <c:v>0.63557816199111183</c:v>
                </c:pt>
                <c:pt idx="26">
                  <c:v>0.73390244583323205</c:v>
                </c:pt>
                <c:pt idx="27">
                  <c:v>0.3050133111849383</c:v>
                </c:pt>
                <c:pt idx="28">
                  <c:v>0.43324173390844978</c:v>
                </c:pt>
                <c:pt idx="29">
                  <c:v>0.54763984515372865</c:v>
                </c:pt>
                <c:pt idx="30">
                  <c:v>0.43465218278527024</c:v>
                </c:pt>
                <c:pt idx="31">
                  <c:v>0.56596059933532472</c:v>
                </c:pt>
                <c:pt idx="32">
                  <c:v>0.68203049785181891</c:v>
                </c:pt>
                <c:pt idx="33">
                  <c:v>0.44714606114780886</c:v>
                </c:pt>
                <c:pt idx="34">
                  <c:v>0.56234420064583224</c:v>
                </c:pt>
                <c:pt idx="35">
                  <c:v>0.85582229463832027</c:v>
                </c:pt>
                <c:pt idx="36">
                  <c:v>0.74411711443831197</c:v>
                </c:pt>
                <c:pt idx="37">
                  <c:v>0.71845013744866104</c:v>
                </c:pt>
                <c:pt idx="38">
                  <c:v>0.40121288613403233</c:v>
                </c:pt>
                <c:pt idx="39">
                  <c:v>0.22809011377085153</c:v>
                </c:pt>
                <c:pt idx="40">
                  <c:v>0.78103764313892066</c:v>
                </c:pt>
                <c:pt idx="41">
                  <c:v>0.3867126323253483</c:v>
                </c:pt>
                <c:pt idx="42">
                  <c:v>0.47951072980695647</c:v>
                </c:pt>
                <c:pt idx="43">
                  <c:v>0.25270191926457547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97088"/>
        <c:axId val="823197648"/>
      </c:scatterChart>
      <c:valAx>
        <c:axId val="823197088"/>
        <c:scaling>
          <c:orientation val="minMax"/>
          <c:max val="2015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97648"/>
        <c:crosses val="autoZero"/>
        <c:crossBetween val="midCat"/>
      </c:valAx>
      <c:valAx>
        <c:axId val="823197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LSD, Mg/ha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9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1969-2014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05470681005672"/>
          <c:y val="0.12078703703703704"/>
          <c:w val="0.81865507436570428"/>
          <c:h val="0.71993839311752694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All_Data!$N$2</c:f>
              <c:strCache>
                <c:ptCount val="1"/>
                <c:pt idx="0">
                  <c:v>LSD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0105626474604918"/>
                  <c:y val="-0.360140711577719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All_Data!$J$47:$J$92</c:f>
              <c:numCache>
                <c:formatCode>General</c:formatCode>
                <c:ptCount val="4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</c:numCache>
            </c:numRef>
          </c:xVal>
          <c:yVal>
            <c:numRef>
              <c:f>All_Data!$N$47:$N$92</c:f>
              <c:numCache>
                <c:formatCode>General</c:formatCode>
                <c:ptCount val="46"/>
                <c:pt idx="0">
                  <c:v>0.4927309610730789</c:v>
                </c:pt>
                <c:pt idx="1">
                  <c:v>0.38059716236461882</c:v>
                </c:pt>
                <c:pt idx="2">
                  <c:v>0.28567113959936519</c:v>
                </c:pt>
                <c:pt idx="3">
                  <c:v>0.38326805241240758</c:v>
                </c:pt>
                <c:pt idx="4">
                  <c:v>0.42611946681652552</c:v>
                </c:pt>
                <c:pt idx="7">
                  <c:v>0.23900962323722449</c:v>
                </c:pt>
                <c:pt idx="8">
                  <c:v>0.32649724347994119</c:v>
                </c:pt>
                <c:pt idx="9">
                  <c:v>0.16285760651563072</c:v>
                </c:pt>
                <c:pt idx="10">
                  <c:v>0.19558565898347458</c:v>
                </c:pt>
                <c:pt idx="11">
                  <c:v>0.14809507081601331</c:v>
                </c:pt>
                <c:pt idx="12">
                  <c:v>9.3117399018658162E-2</c:v>
                </c:pt>
                <c:pt idx="13">
                  <c:v>0.1641055757736464</c:v>
                </c:pt>
                <c:pt idx="14">
                  <c:v>0.16080900161371564</c:v>
                </c:pt>
                <c:pt idx="15">
                  <c:v>0.25551203494160502</c:v>
                </c:pt>
                <c:pt idx="16">
                  <c:v>0.29790720031580303</c:v>
                </c:pt>
                <c:pt idx="17">
                  <c:v>0.13168788858509353</c:v>
                </c:pt>
                <c:pt idx="18">
                  <c:v>9.6875796770916928E-2</c:v>
                </c:pt>
                <c:pt idx="19">
                  <c:v>0.11292143286373937</c:v>
                </c:pt>
                <c:pt idx="20">
                  <c:v>0.14103882444206631</c:v>
                </c:pt>
                <c:pt idx="21">
                  <c:v>0.17566452402235347</c:v>
                </c:pt>
                <c:pt idx="22">
                  <c:v>0.12614895956764763</c:v>
                </c:pt>
                <c:pt idx="23">
                  <c:v>0.1324602581909004</c:v>
                </c:pt>
                <c:pt idx="24">
                  <c:v>0.17580964137384503</c:v>
                </c:pt>
                <c:pt idx="25">
                  <c:v>0.10520496661279828</c:v>
                </c:pt>
                <c:pt idx="26">
                  <c:v>7.2481135476756997E-2</c:v>
                </c:pt>
                <c:pt idx="27">
                  <c:v>9.3117399018658162E-2</c:v>
                </c:pt>
                <c:pt idx="28">
                  <c:v>0.12775601747080251</c:v>
                </c:pt>
                <c:pt idx="29">
                  <c:v>0.12056709750176456</c:v>
                </c:pt>
                <c:pt idx="30">
                  <c:v>0.19163402620620379</c:v>
                </c:pt>
                <c:pt idx="31">
                  <c:v>0.17595463904086189</c:v>
                </c:pt>
                <c:pt idx="32">
                  <c:v>0.20288182520866674</c:v>
                </c:pt>
                <c:pt idx="33">
                  <c:v>0.12141023432973021</c:v>
                </c:pt>
                <c:pt idx="34">
                  <c:v>0.22012439664880401</c:v>
                </c:pt>
                <c:pt idx="35">
                  <c:v>0.34176227117691033</c:v>
                </c:pt>
                <c:pt idx="36">
                  <c:v>0.13921889239611124</c:v>
                </c:pt>
                <c:pt idx="37">
                  <c:v>8.328673363747674E-2</c:v>
                </c:pt>
                <c:pt idx="38">
                  <c:v>8.7468565782228308E-2</c:v>
                </c:pt>
                <c:pt idx="39">
                  <c:v>0.35060241014573762</c:v>
                </c:pt>
                <c:pt idx="41">
                  <c:v>8.7468565782228308E-2</c:v>
                </c:pt>
                <c:pt idx="42">
                  <c:v>0.12162010524580219</c:v>
                </c:pt>
                <c:pt idx="43">
                  <c:v>0.15985463709257858</c:v>
                </c:pt>
                <c:pt idx="44">
                  <c:v>0.12875024271821783</c:v>
                </c:pt>
                <c:pt idx="45">
                  <c:v>0.15317408396984133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99888"/>
        <c:axId val="823200448"/>
      </c:scatterChart>
      <c:valAx>
        <c:axId val="823199888"/>
        <c:scaling>
          <c:orientation val="minMax"/>
          <c:max val="2015"/>
          <c:min val="196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200448"/>
        <c:crosses val="autoZero"/>
        <c:crossBetween val="midCat"/>
      </c:valAx>
      <c:valAx>
        <c:axId val="823200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LSD, Mg/ha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99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Experiment 222, 1969-2014</a:t>
            </a:r>
          </a:p>
        </c:rich>
      </c:tx>
      <c:layout>
        <c:manualLayout>
          <c:xMode val="edge"/>
          <c:yMode val="edge"/>
          <c:x val="0.3467699821482301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6005907254941"/>
          <c:y val="6.0601851851851851E-2"/>
          <c:w val="0.8465104704927372"/>
          <c:h val="0.73845691163604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All_Data!$L$2</c:f>
              <c:strCache>
                <c:ptCount val="1"/>
                <c:pt idx="0">
                  <c:v>MSE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31065179352581"/>
                  <c:y val="-0.107622849227179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All_Data!$K$47:$K$92</c:f>
              <c:numCache>
                <c:formatCode>General</c:formatCode>
                <c:ptCount val="46"/>
                <c:pt idx="0">
                  <c:v>2.5099999999999998</c:v>
                </c:pt>
                <c:pt idx="1">
                  <c:v>1.62</c:v>
                </c:pt>
                <c:pt idx="2">
                  <c:v>2.04</c:v>
                </c:pt>
                <c:pt idx="3">
                  <c:v>1.52</c:v>
                </c:pt>
                <c:pt idx="4">
                  <c:v>3.46</c:v>
                </c:pt>
                <c:pt idx="7">
                  <c:v>1.29</c:v>
                </c:pt>
                <c:pt idx="8">
                  <c:v>1.3</c:v>
                </c:pt>
                <c:pt idx="9">
                  <c:v>0.73799999999999999</c:v>
                </c:pt>
                <c:pt idx="10">
                  <c:v>3.0590000000000002</c:v>
                </c:pt>
                <c:pt idx="11">
                  <c:v>2.1349999999999998</c:v>
                </c:pt>
                <c:pt idx="12">
                  <c:v>2.2599999999999998</c:v>
                </c:pt>
                <c:pt idx="13">
                  <c:v>2.2200000000000002</c:v>
                </c:pt>
                <c:pt idx="14">
                  <c:v>1.1399999999999999</c:v>
                </c:pt>
                <c:pt idx="15">
                  <c:v>2.89</c:v>
                </c:pt>
                <c:pt idx="16">
                  <c:v>1.48</c:v>
                </c:pt>
                <c:pt idx="17">
                  <c:v>0.88900000000000001</c:v>
                </c:pt>
                <c:pt idx="18">
                  <c:v>0.84499999999999997</c:v>
                </c:pt>
                <c:pt idx="19">
                  <c:v>1.54</c:v>
                </c:pt>
                <c:pt idx="20">
                  <c:v>1.48</c:v>
                </c:pt>
                <c:pt idx="21">
                  <c:v>1.579</c:v>
                </c:pt>
                <c:pt idx="22">
                  <c:v>1.86</c:v>
                </c:pt>
                <c:pt idx="23">
                  <c:v>1.86</c:v>
                </c:pt>
                <c:pt idx="24">
                  <c:v>1.64</c:v>
                </c:pt>
                <c:pt idx="25">
                  <c:v>1.51</c:v>
                </c:pt>
                <c:pt idx="26">
                  <c:v>0.27</c:v>
                </c:pt>
                <c:pt idx="27">
                  <c:v>1.1499999999999999</c:v>
                </c:pt>
                <c:pt idx="28">
                  <c:v>1.3759999999999999</c:v>
                </c:pt>
                <c:pt idx="29">
                  <c:v>1.419</c:v>
                </c:pt>
                <c:pt idx="30">
                  <c:v>1.53</c:v>
                </c:pt>
                <c:pt idx="31">
                  <c:v>2.15</c:v>
                </c:pt>
                <c:pt idx="32">
                  <c:v>1.6879999999999999</c:v>
                </c:pt>
                <c:pt idx="33">
                  <c:v>2.2010000000000001</c:v>
                </c:pt>
                <c:pt idx="34">
                  <c:v>2.5489999999999999</c:v>
                </c:pt>
                <c:pt idx="35">
                  <c:v>2.5499999999999998</c:v>
                </c:pt>
                <c:pt idx="36">
                  <c:v>2.1659999999999999</c:v>
                </c:pt>
                <c:pt idx="37">
                  <c:v>0.82699999999999996</c:v>
                </c:pt>
                <c:pt idx="38">
                  <c:v>0.44700000000000001</c:v>
                </c:pt>
                <c:pt idx="39">
                  <c:v>1.77</c:v>
                </c:pt>
                <c:pt idx="41">
                  <c:v>2.12</c:v>
                </c:pt>
                <c:pt idx="42">
                  <c:v>1.24</c:v>
                </c:pt>
                <c:pt idx="43">
                  <c:v>2.14</c:v>
                </c:pt>
                <c:pt idx="44">
                  <c:v>0.70599999999999996</c:v>
                </c:pt>
                <c:pt idx="45">
                  <c:v>2.39</c:v>
                </c:pt>
              </c:numCache>
            </c:numRef>
          </c:xVal>
          <c:yVal>
            <c:numRef>
              <c:f>All_Data!$L$47:$L$92</c:f>
              <c:numCache>
                <c:formatCode>General</c:formatCode>
                <c:ptCount val="46"/>
                <c:pt idx="0">
                  <c:v>0.11899999999999999</c:v>
                </c:pt>
                <c:pt idx="1">
                  <c:v>7.0999999999999994E-2</c:v>
                </c:pt>
                <c:pt idx="2">
                  <c:v>0.04</c:v>
                </c:pt>
                <c:pt idx="3">
                  <c:v>7.1999999999999995E-2</c:v>
                </c:pt>
                <c:pt idx="4">
                  <c:v>8.8999999999999996E-2</c:v>
                </c:pt>
                <c:pt idx="7">
                  <c:v>0.112</c:v>
                </c:pt>
                <c:pt idx="8">
                  <c:v>0.20899999999999999</c:v>
                </c:pt>
                <c:pt idx="9">
                  <c:v>5.1999999999999998E-2</c:v>
                </c:pt>
                <c:pt idx="10">
                  <c:v>7.4999999999999997E-2</c:v>
                </c:pt>
                <c:pt idx="11">
                  <c:v>4.2999999999999997E-2</c:v>
                </c:pt>
                <c:pt idx="12">
                  <c:v>1.7000000000000001E-2</c:v>
                </c:pt>
                <c:pt idx="13">
                  <c:v>5.28E-2</c:v>
                </c:pt>
                <c:pt idx="14">
                  <c:v>5.0700000000000002E-2</c:v>
                </c:pt>
                <c:pt idx="15">
                  <c:v>0.128</c:v>
                </c:pt>
                <c:pt idx="16">
                  <c:v>0.17399999999999999</c:v>
                </c:pt>
                <c:pt idx="17">
                  <c:v>3.4000000000000002E-2</c:v>
                </c:pt>
                <c:pt idx="18">
                  <c:v>1.84E-2</c:v>
                </c:pt>
                <c:pt idx="19">
                  <c:v>2.5000000000000001E-2</c:v>
                </c:pt>
                <c:pt idx="20">
                  <c:v>3.9E-2</c:v>
                </c:pt>
                <c:pt idx="21">
                  <c:v>6.0499999999999998E-2</c:v>
                </c:pt>
                <c:pt idx="22">
                  <c:v>3.1199999999999999E-2</c:v>
                </c:pt>
                <c:pt idx="23">
                  <c:v>3.44E-2</c:v>
                </c:pt>
                <c:pt idx="24">
                  <c:v>6.0600000000000001E-2</c:v>
                </c:pt>
                <c:pt idx="25">
                  <c:v>2.1700000000000001E-2</c:v>
                </c:pt>
                <c:pt idx="26">
                  <c:v>1.03E-2</c:v>
                </c:pt>
                <c:pt idx="27">
                  <c:v>1.7000000000000001E-2</c:v>
                </c:pt>
                <c:pt idx="28">
                  <c:v>3.2000000000000001E-2</c:v>
                </c:pt>
                <c:pt idx="29">
                  <c:v>2.8500000000000001E-2</c:v>
                </c:pt>
                <c:pt idx="30">
                  <c:v>7.1999999999999995E-2</c:v>
                </c:pt>
                <c:pt idx="31">
                  <c:v>6.0699999999999997E-2</c:v>
                </c:pt>
                <c:pt idx="32">
                  <c:v>8.0699999999999994E-2</c:v>
                </c:pt>
                <c:pt idx="33">
                  <c:v>2.8899999999999999E-2</c:v>
                </c:pt>
                <c:pt idx="34">
                  <c:v>9.5000000000000001E-2</c:v>
                </c:pt>
                <c:pt idx="35">
                  <c:v>0.22900000000000001</c:v>
                </c:pt>
                <c:pt idx="36">
                  <c:v>3.7999999999999999E-2</c:v>
                </c:pt>
                <c:pt idx="37">
                  <c:v>1.3599999999999999E-2</c:v>
                </c:pt>
                <c:pt idx="38">
                  <c:v>1.4999999999999999E-2</c:v>
                </c:pt>
                <c:pt idx="39">
                  <c:v>0.24099999999999999</c:v>
                </c:pt>
                <c:pt idx="41">
                  <c:v>1.4999999999999999E-2</c:v>
                </c:pt>
                <c:pt idx="42">
                  <c:v>2.9000000000000001E-2</c:v>
                </c:pt>
                <c:pt idx="43">
                  <c:v>5.0099999999999999E-2</c:v>
                </c:pt>
                <c:pt idx="44">
                  <c:v>3.2500000000000001E-2</c:v>
                </c:pt>
                <c:pt idx="45">
                  <c:v>4.5999999999999999E-2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2448"/>
        <c:axId val="788603008"/>
      </c:scatterChart>
      <c:valAx>
        <c:axId val="78860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Yield,</a:t>
                </a:r>
                <a:r>
                  <a:rPr lang="en-US" b="1" baseline="0"/>
                  <a:t> Mg/ha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3008"/>
        <c:crosses val="autoZero"/>
        <c:crossBetween val="midCat"/>
      </c:valAx>
      <c:valAx>
        <c:axId val="788603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2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502, 1971-2014</a:t>
            </a:r>
          </a:p>
        </c:rich>
      </c:tx>
      <c:layout>
        <c:manualLayout>
          <c:xMode val="edge"/>
          <c:yMode val="edge"/>
          <c:x val="0.29506877429794959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31121109861267"/>
          <c:y val="3.7453703703703718E-2"/>
          <c:w val="0.82926272373848009"/>
          <c:h val="0.78938283756197147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All_Data!$L$2</c:f>
              <c:strCache>
                <c:ptCount val="1"/>
                <c:pt idx="0">
                  <c:v>MSE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111789151356078"/>
                  <c:y val="-6.176509186351705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y = 0.0026x - 5.1178</a:t>
                    </a:r>
                    <a:br>
                      <a:rPr lang="en-US">
                        <a:solidFill>
                          <a:schemeClr val="tx1"/>
                        </a:solidFill>
                      </a:rPr>
                    </a:br>
                    <a:r>
                      <a:rPr lang="en-US">
                        <a:solidFill>
                          <a:schemeClr val="tx1"/>
                        </a:solidFill>
                      </a:rPr>
                      <a:t>R² = 0.14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All_Data!$J$3:$J$46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</c:numCache>
            </c:numRef>
          </c:xVal>
          <c:yVal>
            <c:numRef>
              <c:f>All_Data!$L$3:$L$46</c:f>
              <c:numCache>
                <c:formatCode>General</c:formatCode>
                <c:ptCount val="44"/>
                <c:pt idx="0">
                  <c:v>4.1000000000000002E-2</c:v>
                </c:pt>
                <c:pt idx="1">
                  <c:v>3.0800000000000001E-2</c:v>
                </c:pt>
                <c:pt idx="3">
                  <c:v>3.3500000000000002E-2</c:v>
                </c:pt>
                <c:pt idx="4">
                  <c:v>3.8699999999999998E-2</c:v>
                </c:pt>
                <c:pt idx="5">
                  <c:v>3.9600000000000003E-2</c:v>
                </c:pt>
                <c:pt idx="6">
                  <c:v>3.4000000000000002E-2</c:v>
                </c:pt>
                <c:pt idx="7">
                  <c:v>0.125</c:v>
                </c:pt>
                <c:pt idx="8">
                  <c:v>0.318</c:v>
                </c:pt>
                <c:pt idx="9">
                  <c:v>8.1000000000000003E-2</c:v>
                </c:pt>
                <c:pt idx="10">
                  <c:v>0.11799999999999999</c:v>
                </c:pt>
                <c:pt idx="11">
                  <c:v>5.0200000000000002E-2</c:v>
                </c:pt>
                <c:pt idx="12">
                  <c:v>8.4000000000000005E-2</c:v>
                </c:pt>
                <c:pt idx="13">
                  <c:v>8.2500000000000004E-2</c:v>
                </c:pt>
                <c:pt idx="14">
                  <c:v>3.2500000000000001E-2</c:v>
                </c:pt>
                <c:pt idx="15">
                  <c:v>2.3E-2</c:v>
                </c:pt>
                <c:pt idx="16">
                  <c:v>7.8E-2</c:v>
                </c:pt>
                <c:pt idx="17">
                  <c:v>0.17199999999999999</c:v>
                </c:pt>
                <c:pt idx="18">
                  <c:v>6.5000000000000002E-2</c:v>
                </c:pt>
                <c:pt idx="19">
                  <c:v>4.2200000000000001E-2</c:v>
                </c:pt>
                <c:pt idx="20">
                  <c:v>3.2059999999999998E-2</c:v>
                </c:pt>
                <c:pt idx="21">
                  <c:v>5.3900000000000003E-2</c:v>
                </c:pt>
                <c:pt idx="22">
                  <c:v>7.0370000000000002E-2</c:v>
                </c:pt>
                <c:pt idx="23">
                  <c:v>7.8E-2</c:v>
                </c:pt>
                <c:pt idx="24">
                  <c:v>5.1299999999999998E-2</c:v>
                </c:pt>
                <c:pt idx="25">
                  <c:v>0.19800000000000001</c:v>
                </c:pt>
                <c:pt idx="26">
                  <c:v>0.26400000000000001</c:v>
                </c:pt>
                <c:pt idx="27">
                  <c:v>4.5600000000000002E-2</c:v>
                </c:pt>
                <c:pt idx="28">
                  <c:v>9.1999999999999998E-2</c:v>
                </c:pt>
                <c:pt idx="29">
                  <c:v>0.14699999999999999</c:v>
                </c:pt>
                <c:pt idx="30">
                  <c:v>9.2600000000000002E-2</c:v>
                </c:pt>
                <c:pt idx="31">
                  <c:v>0.157</c:v>
                </c:pt>
                <c:pt idx="32">
                  <c:v>0.22800000000000001</c:v>
                </c:pt>
                <c:pt idx="33">
                  <c:v>9.8000000000000004E-2</c:v>
                </c:pt>
                <c:pt idx="34">
                  <c:v>0.155</c:v>
                </c:pt>
                <c:pt idx="35">
                  <c:v>0.35899999999999999</c:v>
                </c:pt>
                <c:pt idx="36">
                  <c:v>0.27139999999999997</c:v>
                </c:pt>
                <c:pt idx="37">
                  <c:v>0.253</c:v>
                </c:pt>
                <c:pt idx="38">
                  <c:v>7.8899999999999998E-2</c:v>
                </c:pt>
                <c:pt idx="39">
                  <c:v>2.5499999999999998E-2</c:v>
                </c:pt>
                <c:pt idx="40">
                  <c:v>0.29899999999999999</c:v>
                </c:pt>
                <c:pt idx="41">
                  <c:v>7.3300000000000004E-2</c:v>
                </c:pt>
                <c:pt idx="42">
                  <c:v>0.11269999999999999</c:v>
                </c:pt>
                <c:pt idx="43">
                  <c:v>3.1300000000000001E-2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5248"/>
        <c:axId val="788605808"/>
      </c:scatterChart>
      <c:valAx>
        <c:axId val="78860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5808"/>
        <c:crosses val="autoZero"/>
        <c:crossBetween val="midCat"/>
      </c:valAx>
      <c:valAx>
        <c:axId val="7886058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1969-2014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825670458336054E-2"/>
          <c:y val="4.2083333333333355E-2"/>
          <c:w val="0.85019587454452883"/>
          <c:h val="0.798642096821230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All_Data!$L$2</c:f>
              <c:strCache>
                <c:ptCount val="1"/>
                <c:pt idx="0">
                  <c:v>MSE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4659886264216974E-2"/>
                  <c:y val="-0.22754921259842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All_Data!$J$47:$J$92</c:f>
              <c:numCache>
                <c:formatCode>General</c:formatCode>
                <c:ptCount val="4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</c:numCache>
            </c:numRef>
          </c:xVal>
          <c:yVal>
            <c:numRef>
              <c:f>All_Data!$L$47:$L$92</c:f>
              <c:numCache>
                <c:formatCode>General</c:formatCode>
                <c:ptCount val="46"/>
                <c:pt idx="0">
                  <c:v>0.11899999999999999</c:v>
                </c:pt>
                <c:pt idx="1">
                  <c:v>7.0999999999999994E-2</c:v>
                </c:pt>
                <c:pt idx="2">
                  <c:v>0.04</c:v>
                </c:pt>
                <c:pt idx="3">
                  <c:v>7.1999999999999995E-2</c:v>
                </c:pt>
                <c:pt idx="4">
                  <c:v>8.8999999999999996E-2</c:v>
                </c:pt>
                <c:pt idx="7">
                  <c:v>0.112</c:v>
                </c:pt>
                <c:pt idx="8">
                  <c:v>0.20899999999999999</c:v>
                </c:pt>
                <c:pt idx="9">
                  <c:v>5.1999999999999998E-2</c:v>
                </c:pt>
                <c:pt idx="10">
                  <c:v>7.4999999999999997E-2</c:v>
                </c:pt>
                <c:pt idx="11">
                  <c:v>4.2999999999999997E-2</c:v>
                </c:pt>
                <c:pt idx="12">
                  <c:v>1.7000000000000001E-2</c:v>
                </c:pt>
                <c:pt idx="13">
                  <c:v>5.28E-2</c:v>
                </c:pt>
                <c:pt idx="14">
                  <c:v>5.0700000000000002E-2</c:v>
                </c:pt>
                <c:pt idx="15">
                  <c:v>0.128</c:v>
                </c:pt>
                <c:pt idx="16">
                  <c:v>0.17399999999999999</c:v>
                </c:pt>
                <c:pt idx="17">
                  <c:v>3.4000000000000002E-2</c:v>
                </c:pt>
                <c:pt idx="18">
                  <c:v>1.84E-2</c:v>
                </c:pt>
                <c:pt idx="19">
                  <c:v>2.5000000000000001E-2</c:v>
                </c:pt>
                <c:pt idx="20">
                  <c:v>3.9E-2</c:v>
                </c:pt>
                <c:pt idx="21">
                  <c:v>6.0499999999999998E-2</c:v>
                </c:pt>
                <c:pt idx="22">
                  <c:v>3.1199999999999999E-2</c:v>
                </c:pt>
                <c:pt idx="23">
                  <c:v>3.44E-2</c:v>
                </c:pt>
                <c:pt idx="24">
                  <c:v>6.0600000000000001E-2</c:v>
                </c:pt>
                <c:pt idx="25">
                  <c:v>2.1700000000000001E-2</c:v>
                </c:pt>
                <c:pt idx="26">
                  <c:v>1.03E-2</c:v>
                </c:pt>
                <c:pt idx="27">
                  <c:v>1.7000000000000001E-2</c:v>
                </c:pt>
                <c:pt idx="28">
                  <c:v>3.2000000000000001E-2</c:v>
                </c:pt>
                <c:pt idx="29">
                  <c:v>2.8500000000000001E-2</c:v>
                </c:pt>
                <c:pt idx="30">
                  <c:v>7.1999999999999995E-2</c:v>
                </c:pt>
                <c:pt idx="31">
                  <c:v>6.0699999999999997E-2</c:v>
                </c:pt>
                <c:pt idx="32">
                  <c:v>8.0699999999999994E-2</c:v>
                </c:pt>
                <c:pt idx="33">
                  <c:v>2.8899999999999999E-2</c:v>
                </c:pt>
                <c:pt idx="34">
                  <c:v>9.5000000000000001E-2</c:v>
                </c:pt>
                <c:pt idx="35">
                  <c:v>0.22900000000000001</c:v>
                </c:pt>
                <c:pt idx="36">
                  <c:v>3.7999999999999999E-2</c:v>
                </c:pt>
                <c:pt idx="37">
                  <c:v>1.3599999999999999E-2</c:v>
                </c:pt>
                <c:pt idx="38">
                  <c:v>1.4999999999999999E-2</c:v>
                </c:pt>
                <c:pt idx="39">
                  <c:v>0.24099999999999999</c:v>
                </c:pt>
                <c:pt idx="41">
                  <c:v>1.4999999999999999E-2</c:v>
                </c:pt>
                <c:pt idx="42">
                  <c:v>2.9000000000000001E-2</c:v>
                </c:pt>
                <c:pt idx="43">
                  <c:v>5.0099999999999999E-2</c:v>
                </c:pt>
                <c:pt idx="44">
                  <c:v>3.2500000000000001E-2</c:v>
                </c:pt>
                <c:pt idx="45">
                  <c:v>4.5999999999999999E-2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08048"/>
        <c:axId val="788608608"/>
      </c:scatterChart>
      <c:valAx>
        <c:axId val="788608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8608"/>
        <c:crosses val="autoZero"/>
        <c:crossBetween val="midCat"/>
      </c:valAx>
      <c:valAx>
        <c:axId val="788608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0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502, 1971-2014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897062606373058E-2"/>
          <c:y val="7.4490740740740746E-2"/>
          <c:w val="0.85781271472819598"/>
          <c:h val="0.74308654126567508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All_Data!$L$2</c:f>
              <c:strCache>
                <c:ptCount val="1"/>
                <c:pt idx="0">
                  <c:v>MSE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975515485203031"/>
                  <c:y val="-0.1080985710119568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 = 0.0931x - 173.56</a:t>
                    </a:r>
                    <a:br>
                      <a:rPr lang="en-US"/>
                    </a:br>
                    <a:r>
                      <a:rPr lang="en-US"/>
                      <a:t>R² = 0.07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All_Data!$J$3:$J$46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</c:numCache>
            </c:numRef>
          </c:xVal>
          <c:yVal>
            <c:numRef>
              <c:f>All_Data!$P$3:$P$46</c:f>
              <c:numCache>
                <c:formatCode>General</c:formatCode>
                <c:ptCount val="44"/>
                <c:pt idx="0">
                  <c:v>8.56</c:v>
                </c:pt>
                <c:pt idx="1">
                  <c:v>10.28</c:v>
                </c:pt>
                <c:pt idx="3">
                  <c:v>9.61</c:v>
                </c:pt>
                <c:pt idx="4">
                  <c:v>6.72</c:v>
                </c:pt>
                <c:pt idx="5">
                  <c:v>7.9</c:v>
                </c:pt>
                <c:pt idx="6">
                  <c:v>10.050000000000001</c:v>
                </c:pt>
                <c:pt idx="7">
                  <c:v>14.68</c:v>
                </c:pt>
                <c:pt idx="8">
                  <c:v>21.3</c:v>
                </c:pt>
                <c:pt idx="9">
                  <c:v>9.4499999999999993</c:v>
                </c:pt>
                <c:pt idx="10">
                  <c:v>14.95</c:v>
                </c:pt>
                <c:pt idx="11">
                  <c:v>11.4</c:v>
                </c:pt>
                <c:pt idx="12">
                  <c:v>9.5790000000000006</c:v>
                </c:pt>
                <c:pt idx="13">
                  <c:v>10.41</c:v>
                </c:pt>
                <c:pt idx="14">
                  <c:v>8.5220000000000002</c:v>
                </c:pt>
                <c:pt idx="15">
                  <c:v>5.27</c:v>
                </c:pt>
                <c:pt idx="16">
                  <c:v>10.78</c:v>
                </c:pt>
                <c:pt idx="17">
                  <c:v>11.24</c:v>
                </c:pt>
                <c:pt idx="18">
                  <c:v>10.39</c:v>
                </c:pt>
                <c:pt idx="19">
                  <c:v>6.8</c:v>
                </c:pt>
                <c:pt idx="20">
                  <c:v>9.4700000000000006</c:v>
                </c:pt>
                <c:pt idx="21">
                  <c:v>9.7059999999999995</c:v>
                </c:pt>
                <c:pt idx="22">
                  <c:v>11.91</c:v>
                </c:pt>
                <c:pt idx="23">
                  <c:v>14.22</c:v>
                </c:pt>
                <c:pt idx="24">
                  <c:v>8.5500000000000007</c:v>
                </c:pt>
                <c:pt idx="25">
                  <c:v>22.12</c:v>
                </c:pt>
                <c:pt idx="26">
                  <c:v>20.350000000000001</c:v>
                </c:pt>
                <c:pt idx="27">
                  <c:v>6.907</c:v>
                </c:pt>
                <c:pt idx="28">
                  <c:v>11.35</c:v>
                </c:pt>
                <c:pt idx="29">
                  <c:v>15.12</c:v>
                </c:pt>
                <c:pt idx="30">
                  <c:v>17.23</c:v>
                </c:pt>
                <c:pt idx="31">
                  <c:v>13.7</c:v>
                </c:pt>
                <c:pt idx="32">
                  <c:v>9.59</c:v>
                </c:pt>
                <c:pt idx="33">
                  <c:v>9.36</c:v>
                </c:pt>
                <c:pt idx="34">
                  <c:v>16.32</c:v>
                </c:pt>
                <c:pt idx="35">
                  <c:v>22.67</c:v>
                </c:pt>
                <c:pt idx="36">
                  <c:v>17.47</c:v>
                </c:pt>
                <c:pt idx="37">
                  <c:v>10.14</c:v>
                </c:pt>
                <c:pt idx="38">
                  <c:v>9.0660000000000007</c:v>
                </c:pt>
                <c:pt idx="39">
                  <c:v>10.35</c:v>
                </c:pt>
                <c:pt idx="40">
                  <c:v>21.17</c:v>
                </c:pt>
                <c:pt idx="41">
                  <c:v>7.89</c:v>
                </c:pt>
                <c:pt idx="42">
                  <c:v>13.83</c:v>
                </c:pt>
                <c:pt idx="43">
                  <c:v>9.14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416224"/>
        <c:axId val="605366656"/>
      </c:scatterChart>
      <c:valAx>
        <c:axId val="773416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66656"/>
        <c:crosses val="autoZero"/>
        <c:crossBetween val="midCat"/>
      </c:valAx>
      <c:valAx>
        <c:axId val="60536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CV,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416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1969-2014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416058587257"/>
          <c:y val="7.4490740740740746E-2"/>
          <c:w val="0.8522519146234464"/>
          <c:h val="0.76160505978419368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All_Data!$L$2</c:f>
              <c:strCache>
                <c:ptCount val="1"/>
                <c:pt idx="0">
                  <c:v>MSE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312613808215796"/>
                  <c:y val="-0.14198891805191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All_Data!$J$47:$J$92</c:f>
              <c:numCache>
                <c:formatCode>General</c:formatCode>
                <c:ptCount val="4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</c:numCache>
            </c:numRef>
          </c:xVal>
          <c:yVal>
            <c:numRef>
              <c:f>All_Data!$P$47:$P$92</c:f>
              <c:numCache>
                <c:formatCode>General</c:formatCode>
                <c:ptCount val="46"/>
                <c:pt idx="0">
                  <c:v>13.75</c:v>
                </c:pt>
                <c:pt idx="1">
                  <c:v>16.41</c:v>
                </c:pt>
                <c:pt idx="2">
                  <c:v>10.48</c:v>
                </c:pt>
                <c:pt idx="3">
                  <c:v>17.579999999999998</c:v>
                </c:pt>
                <c:pt idx="4">
                  <c:v>8.64</c:v>
                </c:pt>
                <c:pt idx="7">
                  <c:v>25.84</c:v>
                </c:pt>
                <c:pt idx="8">
                  <c:v>35.18</c:v>
                </c:pt>
                <c:pt idx="9">
                  <c:v>31.03</c:v>
                </c:pt>
                <c:pt idx="10">
                  <c:v>8.98</c:v>
                </c:pt>
                <c:pt idx="11">
                  <c:v>9.7799999999999994</c:v>
                </c:pt>
                <c:pt idx="12">
                  <c:v>5.92</c:v>
                </c:pt>
                <c:pt idx="13">
                  <c:v>10.33</c:v>
                </c:pt>
                <c:pt idx="14">
                  <c:v>19.63</c:v>
                </c:pt>
                <c:pt idx="15">
                  <c:v>12.39</c:v>
                </c:pt>
                <c:pt idx="16">
                  <c:v>28.22</c:v>
                </c:pt>
                <c:pt idx="17">
                  <c:v>20.96</c:v>
                </c:pt>
                <c:pt idx="18">
                  <c:v>16.05</c:v>
                </c:pt>
                <c:pt idx="19">
                  <c:v>10.33</c:v>
                </c:pt>
                <c:pt idx="20">
                  <c:v>13.43</c:v>
                </c:pt>
                <c:pt idx="21">
                  <c:v>15.58</c:v>
                </c:pt>
                <c:pt idx="22">
                  <c:v>9.49</c:v>
                </c:pt>
                <c:pt idx="23">
                  <c:v>9.94</c:v>
                </c:pt>
                <c:pt idx="24">
                  <c:v>15.01</c:v>
                </c:pt>
                <c:pt idx="25">
                  <c:v>9.6999999999999993</c:v>
                </c:pt>
                <c:pt idx="26">
                  <c:v>36.770000000000003</c:v>
                </c:pt>
                <c:pt idx="27">
                  <c:v>11.41</c:v>
                </c:pt>
                <c:pt idx="28">
                  <c:v>13.11</c:v>
                </c:pt>
                <c:pt idx="29">
                  <c:v>11.91</c:v>
                </c:pt>
                <c:pt idx="30">
                  <c:v>17.45</c:v>
                </c:pt>
                <c:pt idx="31">
                  <c:v>11.44</c:v>
                </c:pt>
                <c:pt idx="32">
                  <c:v>16.82</c:v>
                </c:pt>
                <c:pt idx="33">
                  <c:v>7.73</c:v>
                </c:pt>
                <c:pt idx="34">
                  <c:v>12.12</c:v>
                </c:pt>
                <c:pt idx="35">
                  <c:v>18.760000000000002</c:v>
                </c:pt>
                <c:pt idx="36">
                  <c:v>9.07</c:v>
                </c:pt>
                <c:pt idx="37">
                  <c:v>14.09</c:v>
                </c:pt>
                <c:pt idx="38">
                  <c:v>27.74</c:v>
                </c:pt>
                <c:pt idx="39">
                  <c:v>27.67</c:v>
                </c:pt>
                <c:pt idx="41">
                  <c:v>5.92</c:v>
                </c:pt>
                <c:pt idx="42">
                  <c:v>13.67</c:v>
                </c:pt>
                <c:pt idx="43">
                  <c:v>10.45</c:v>
                </c:pt>
                <c:pt idx="44">
                  <c:v>25.5</c:v>
                </c:pt>
                <c:pt idx="45">
                  <c:v>9.01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78608"/>
        <c:axId val="823179168"/>
      </c:scatterChart>
      <c:valAx>
        <c:axId val="82317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79168"/>
        <c:crosses val="autoZero"/>
        <c:crossBetween val="midCat"/>
      </c:valAx>
      <c:valAx>
        <c:axId val="823179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CV,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7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502, 2-YR</a:t>
            </a:r>
            <a:br>
              <a:rPr lang="en-US"/>
            </a:br>
            <a:r>
              <a:rPr lang="en-US"/>
              <a:t>F, 39dfn, 39dfd, 0.05 = 1.70</a:t>
            </a:r>
          </a:p>
          <a:p>
            <a:pPr algn="ctr" rtl="0"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97513645701559"/>
          <c:y val="5.9953703703703717E-2"/>
          <c:w val="0.83974977888501667"/>
          <c:h val="0.73447543015456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All_Data!$Q$2</c:f>
              <c:strCache>
                <c:ptCount val="1"/>
                <c:pt idx="0">
                  <c:v>2 YR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All_Data!$J$3:$J$46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</c:numCache>
            </c:numRef>
          </c:cat>
          <c:val>
            <c:numRef>
              <c:f>All_Data!$Q$3:$Q$46</c:f>
              <c:numCache>
                <c:formatCode>General</c:formatCode>
                <c:ptCount val="44"/>
                <c:pt idx="1">
                  <c:v>1.3311688311688312</c:v>
                </c:pt>
                <c:pt idx="4">
                  <c:v>1.1552238805970148</c:v>
                </c:pt>
                <c:pt idx="5">
                  <c:v>1.0232558139534884</c:v>
                </c:pt>
                <c:pt idx="6">
                  <c:v>1.1647058823529413</c:v>
                </c:pt>
                <c:pt idx="7">
                  <c:v>3.6764705882352939</c:v>
                </c:pt>
                <c:pt idx="8">
                  <c:v>2.544</c:v>
                </c:pt>
                <c:pt idx="9">
                  <c:v>3.925925925925926</c:v>
                </c:pt>
                <c:pt idx="10">
                  <c:v>1.4567901234567899</c:v>
                </c:pt>
                <c:pt idx="11">
                  <c:v>2.3505976095617527</c:v>
                </c:pt>
                <c:pt idx="12">
                  <c:v>1.6733067729083666</c:v>
                </c:pt>
                <c:pt idx="13">
                  <c:v>1.0181818181818183</c:v>
                </c:pt>
                <c:pt idx="14">
                  <c:v>2.5384615384615383</c:v>
                </c:pt>
                <c:pt idx="15">
                  <c:v>1.4130434782608696</c:v>
                </c:pt>
                <c:pt idx="16">
                  <c:v>3.3913043478260869</c:v>
                </c:pt>
                <c:pt idx="17">
                  <c:v>2.2051282051282048</c:v>
                </c:pt>
                <c:pt idx="18">
                  <c:v>2.6461538461538456</c:v>
                </c:pt>
                <c:pt idx="19">
                  <c:v>1.5402843601895735</c:v>
                </c:pt>
                <c:pt idx="20">
                  <c:v>1.3162819713038054</c:v>
                </c:pt>
                <c:pt idx="21">
                  <c:v>1.681222707423581</c:v>
                </c:pt>
                <c:pt idx="22">
                  <c:v>1.3055658627087199</c:v>
                </c:pt>
                <c:pt idx="23">
                  <c:v>1.108426886457297</c:v>
                </c:pt>
                <c:pt idx="24">
                  <c:v>1.5204678362573101</c:v>
                </c:pt>
                <c:pt idx="25">
                  <c:v>3.859649122807018</c:v>
                </c:pt>
                <c:pt idx="26">
                  <c:v>1.3333333333333333</c:v>
                </c:pt>
                <c:pt idx="27">
                  <c:v>5.7894736842105265</c:v>
                </c:pt>
                <c:pt idx="28">
                  <c:v>2.0175438596491229</c:v>
                </c:pt>
                <c:pt idx="29">
                  <c:v>1.5978260869565217</c:v>
                </c:pt>
                <c:pt idx="30">
                  <c:v>1.5874730021598271</c:v>
                </c:pt>
                <c:pt idx="31">
                  <c:v>1.6954643628509718</c:v>
                </c:pt>
                <c:pt idx="32">
                  <c:v>1.4522292993630574</c:v>
                </c:pt>
                <c:pt idx="33">
                  <c:v>2.3265306122448979</c:v>
                </c:pt>
                <c:pt idx="34">
                  <c:v>1.5816326530612244</c:v>
                </c:pt>
                <c:pt idx="35">
                  <c:v>2.3161290322580643</c:v>
                </c:pt>
                <c:pt idx="36">
                  <c:v>1.3227708179808402</c:v>
                </c:pt>
                <c:pt idx="37">
                  <c:v>1.0727272727272725</c:v>
                </c:pt>
                <c:pt idx="38">
                  <c:v>3.2065906210392905</c:v>
                </c:pt>
                <c:pt idx="39">
                  <c:v>3.0941176470588236</c:v>
                </c:pt>
                <c:pt idx="40">
                  <c:v>11.725490196078432</c:v>
                </c:pt>
                <c:pt idx="41">
                  <c:v>4.0791268758526602</c:v>
                </c:pt>
                <c:pt idx="42">
                  <c:v>1.5375170532060025</c:v>
                </c:pt>
                <c:pt idx="43">
                  <c:v>3.6006389776357826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81968"/>
        <c:axId val="823182528"/>
      </c:barChart>
      <c:lineChart>
        <c:grouping val="standard"/>
        <c:varyColors val="0"/>
        <c:ser>
          <c:idx val="1"/>
          <c:order val="1"/>
          <c:tx>
            <c:v>F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All_Data!$J$3:$J$46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</c:numCache>
            </c:numRef>
          </c:cat>
          <c:val>
            <c:numRef>
              <c:f>All_Data!$S$3:$S$46</c:f>
              <c:numCache>
                <c:formatCode>General</c:formatCode>
                <c:ptCount val="44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1.7</c:v>
                </c:pt>
                <c:pt idx="26">
                  <c:v>1.7</c:v>
                </c:pt>
                <c:pt idx="27">
                  <c:v>1.7</c:v>
                </c:pt>
                <c:pt idx="28">
                  <c:v>1.7</c:v>
                </c:pt>
                <c:pt idx="29">
                  <c:v>1.7</c:v>
                </c:pt>
                <c:pt idx="30">
                  <c:v>1.7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1.7</c:v>
                </c:pt>
                <c:pt idx="36">
                  <c:v>1.7</c:v>
                </c:pt>
                <c:pt idx="37">
                  <c:v>1.7</c:v>
                </c:pt>
                <c:pt idx="38">
                  <c:v>1.7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1.7</c:v>
                </c:pt>
                <c:pt idx="43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81968"/>
        <c:axId val="823182528"/>
      </c:lineChart>
      <c:catAx>
        <c:axId val="82318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82528"/>
        <c:crosses val="autoZero"/>
        <c:auto val="1"/>
        <c:lblAlgn val="ctr"/>
        <c:lblOffset val="100"/>
        <c:noMultiLvlLbl val="0"/>
      </c:catAx>
      <c:valAx>
        <c:axId val="823182528"/>
        <c:scaling>
          <c:orientation val="minMax"/>
          <c:max val="1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 Statistic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8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2-YR</a:t>
            </a:r>
            <a:br>
              <a:rPr lang="en-US"/>
            </a:br>
            <a:r>
              <a:rPr lang="en-US"/>
              <a:t>F, 36dfn, 36dfd, 0.05 = 1.74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37105497085841"/>
          <c:y val="5.9953703703703717E-2"/>
          <c:w val="0.83935379457259607"/>
          <c:h val="0.73447543015456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All_Data!$Q$2</c:f>
              <c:strCache>
                <c:ptCount val="1"/>
                <c:pt idx="0">
                  <c:v>2 YR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All_Data!$J$47:$J$92</c:f>
              <c:numCache>
                <c:formatCode>General</c:formatCode>
                <c:ptCount val="4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</c:numCache>
            </c:numRef>
          </c:cat>
          <c:val>
            <c:numRef>
              <c:f>All_Data!$Q$47:$Q$92</c:f>
              <c:numCache>
                <c:formatCode>General</c:formatCode>
                <c:ptCount val="46"/>
                <c:pt idx="1">
                  <c:v>1.676056338028169</c:v>
                </c:pt>
                <c:pt idx="2">
                  <c:v>1.7749999999999999</c:v>
                </c:pt>
                <c:pt idx="3">
                  <c:v>1.7999999999999998</c:v>
                </c:pt>
                <c:pt idx="4">
                  <c:v>1.2361111111111112</c:v>
                </c:pt>
                <c:pt idx="8">
                  <c:v>1.8660714285714284</c:v>
                </c:pt>
                <c:pt idx="9">
                  <c:v>4.0192307692307692</c:v>
                </c:pt>
                <c:pt idx="10">
                  <c:v>1.4423076923076923</c:v>
                </c:pt>
                <c:pt idx="11">
                  <c:v>1.7441860465116279</c:v>
                </c:pt>
                <c:pt idx="12">
                  <c:v>2.5294117647058818</c:v>
                </c:pt>
                <c:pt idx="13">
                  <c:v>3.1058823529411761</c:v>
                </c:pt>
                <c:pt idx="14">
                  <c:v>1.0414201183431953</c:v>
                </c:pt>
                <c:pt idx="15">
                  <c:v>2.5246548323471401</c:v>
                </c:pt>
                <c:pt idx="16">
                  <c:v>1.3593749999999998</c:v>
                </c:pt>
                <c:pt idx="17">
                  <c:v>5.117647058823529</c:v>
                </c:pt>
                <c:pt idx="18">
                  <c:v>1.847826086956522</c:v>
                </c:pt>
                <c:pt idx="19">
                  <c:v>1.3586956521739131</c:v>
                </c:pt>
                <c:pt idx="20">
                  <c:v>1.5599999999999998</c:v>
                </c:pt>
                <c:pt idx="21">
                  <c:v>1.5512820512820513</c:v>
                </c:pt>
                <c:pt idx="22">
                  <c:v>1.9391025641025641</c:v>
                </c:pt>
                <c:pt idx="23">
                  <c:v>1.1025641025641026</c:v>
                </c:pt>
                <c:pt idx="24">
                  <c:v>1.7616279069767442</c:v>
                </c:pt>
                <c:pt idx="25">
                  <c:v>2.7926267281105992</c:v>
                </c:pt>
                <c:pt idx="26">
                  <c:v>2.1067961165048543</c:v>
                </c:pt>
                <c:pt idx="27">
                  <c:v>1.650485436893204</c:v>
                </c:pt>
                <c:pt idx="28">
                  <c:v>1.8823529411764706</c:v>
                </c:pt>
                <c:pt idx="29">
                  <c:v>1.1228070175438596</c:v>
                </c:pt>
                <c:pt idx="30">
                  <c:v>2.5263157894736841</c:v>
                </c:pt>
                <c:pt idx="31">
                  <c:v>1.186161449752883</c:v>
                </c:pt>
                <c:pt idx="32">
                  <c:v>1.329489291598023</c:v>
                </c:pt>
                <c:pt idx="33">
                  <c:v>2.7923875432525951</c:v>
                </c:pt>
                <c:pt idx="34">
                  <c:v>3.2871972318339102</c:v>
                </c:pt>
                <c:pt idx="35">
                  <c:v>2.4105263157894736</c:v>
                </c:pt>
                <c:pt idx="36">
                  <c:v>6.026315789473685</c:v>
                </c:pt>
                <c:pt idx="37">
                  <c:v>2.7941176470588238</c:v>
                </c:pt>
                <c:pt idx="38">
                  <c:v>1.1029411764705883</c:v>
                </c:pt>
                <c:pt idx="39">
                  <c:v>16.066666666666666</c:v>
                </c:pt>
                <c:pt idx="40">
                  <c:v>1</c:v>
                </c:pt>
                <c:pt idx="41">
                  <c:v>1</c:v>
                </c:pt>
                <c:pt idx="42">
                  <c:v>1.9333333333333336</c:v>
                </c:pt>
                <c:pt idx="43">
                  <c:v>1.7275862068965515</c:v>
                </c:pt>
                <c:pt idx="44">
                  <c:v>1.5415384615384615</c:v>
                </c:pt>
                <c:pt idx="45">
                  <c:v>1.4153846153846152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85888"/>
        <c:axId val="823186448"/>
      </c:barChart>
      <c:lineChart>
        <c:grouping val="standard"/>
        <c:varyColors val="0"/>
        <c:ser>
          <c:idx val="1"/>
          <c:order val="1"/>
          <c:tx>
            <c:v>F Test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All_Data!$J$47:$J$92</c:f>
              <c:numCache>
                <c:formatCode>General</c:formatCode>
                <c:ptCount val="4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</c:numCache>
            </c:numRef>
          </c:cat>
          <c:val>
            <c:numRef>
              <c:f>All_Data!$S$47:$S$92</c:f>
              <c:numCache>
                <c:formatCode>General</c:formatCode>
                <c:ptCount val="46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1.74</c:v>
                </c:pt>
                <c:pt idx="5">
                  <c:v>1.74</c:v>
                </c:pt>
                <c:pt idx="6">
                  <c:v>1.74</c:v>
                </c:pt>
                <c:pt idx="7">
                  <c:v>1.74</c:v>
                </c:pt>
                <c:pt idx="8">
                  <c:v>1.74</c:v>
                </c:pt>
                <c:pt idx="9">
                  <c:v>1.74</c:v>
                </c:pt>
                <c:pt idx="10">
                  <c:v>1.74</c:v>
                </c:pt>
                <c:pt idx="11">
                  <c:v>1.74</c:v>
                </c:pt>
                <c:pt idx="12">
                  <c:v>1.74</c:v>
                </c:pt>
                <c:pt idx="13">
                  <c:v>1.74</c:v>
                </c:pt>
                <c:pt idx="14">
                  <c:v>1.74</c:v>
                </c:pt>
                <c:pt idx="15">
                  <c:v>1.74</c:v>
                </c:pt>
                <c:pt idx="16">
                  <c:v>1.74</c:v>
                </c:pt>
                <c:pt idx="17">
                  <c:v>1.74</c:v>
                </c:pt>
                <c:pt idx="18">
                  <c:v>1.74</c:v>
                </c:pt>
                <c:pt idx="19">
                  <c:v>1.74</c:v>
                </c:pt>
                <c:pt idx="20">
                  <c:v>1.74</c:v>
                </c:pt>
                <c:pt idx="21">
                  <c:v>1.74</c:v>
                </c:pt>
                <c:pt idx="22">
                  <c:v>1.74</c:v>
                </c:pt>
                <c:pt idx="23">
                  <c:v>1.74</c:v>
                </c:pt>
                <c:pt idx="24">
                  <c:v>1.74</c:v>
                </c:pt>
                <c:pt idx="25">
                  <c:v>1.74</c:v>
                </c:pt>
                <c:pt idx="26">
                  <c:v>1.74</c:v>
                </c:pt>
                <c:pt idx="27">
                  <c:v>1.74</c:v>
                </c:pt>
                <c:pt idx="28">
                  <c:v>1.74</c:v>
                </c:pt>
                <c:pt idx="29">
                  <c:v>1.74</c:v>
                </c:pt>
                <c:pt idx="30">
                  <c:v>1.74</c:v>
                </c:pt>
                <c:pt idx="31">
                  <c:v>1.74</c:v>
                </c:pt>
                <c:pt idx="32">
                  <c:v>1.74</c:v>
                </c:pt>
                <c:pt idx="33">
                  <c:v>1.74</c:v>
                </c:pt>
                <c:pt idx="34">
                  <c:v>1.74</c:v>
                </c:pt>
                <c:pt idx="35">
                  <c:v>1.74</c:v>
                </c:pt>
                <c:pt idx="36">
                  <c:v>1.74</c:v>
                </c:pt>
                <c:pt idx="37">
                  <c:v>1.74</c:v>
                </c:pt>
                <c:pt idx="38">
                  <c:v>1.74</c:v>
                </c:pt>
                <c:pt idx="39">
                  <c:v>1.74</c:v>
                </c:pt>
                <c:pt idx="40">
                  <c:v>1.74</c:v>
                </c:pt>
                <c:pt idx="41">
                  <c:v>1.74</c:v>
                </c:pt>
                <c:pt idx="42">
                  <c:v>1.74</c:v>
                </c:pt>
                <c:pt idx="43">
                  <c:v>1.74</c:v>
                </c:pt>
                <c:pt idx="44">
                  <c:v>1.74</c:v>
                </c:pt>
                <c:pt idx="45">
                  <c:v>1.74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85888"/>
        <c:axId val="823186448"/>
      </c:lineChart>
      <c:catAx>
        <c:axId val="823185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86448"/>
        <c:crosses val="autoZero"/>
        <c:auto val="1"/>
        <c:lblAlgn val="ctr"/>
        <c:lblOffset val="100"/>
        <c:noMultiLvlLbl val="0"/>
      </c:catAx>
      <c:valAx>
        <c:axId val="823186448"/>
        <c:scaling>
          <c:orientation val="minMax"/>
          <c:max val="1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 Statistic</a:t>
                </a:r>
              </a:p>
            </c:rich>
          </c:tx>
          <c:layout>
            <c:manualLayout>
              <c:xMode val="edge"/>
              <c:yMode val="edge"/>
              <c:x val="1.322594106867144E-2"/>
              <c:y val="0.32297827354913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8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3-YR</a:t>
            </a:r>
            <a:br>
              <a:rPr lang="en-US"/>
            </a:br>
            <a:r>
              <a:rPr lang="en-US"/>
              <a:t>F, 36dfn, 36dfd, 0.05 = 1.74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75265754584294"/>
          <c:y val="5.9953703703703717E-2"/>
          <c:w val="0.83697218339821977"/>
          <c:h val="0.73447543015456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All_Data!$R$2</c:f>
              <c:strCache>
                <c:ptCount val="1"/>
                <c:pt idx="0">
                  <c:v>3 YR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All_Data!$J$47:$J$92</c:f>
              <c:numCache>
                <c:formatCode>General</c:formatCode>
                <c:ptCount val="4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</c:numCache>
            </c:numRef>
          </c:cat>
          <c:val>
            <c:numRef>
              <c:f>All_Data!$R$47:$R$92</c:f>
              <c:numCache>
                <c:formatCode>General</c:formatCode>
                <c:ptCount val="46"/>
                <c:pt idx="2">
                  <c:v>2.9749999999999996</c:v>
                </c:pt>
                <c:pt idx="3">
                  <c:v>1.7999999999999998</c:v>
                </c:pt>
                <c:pt idx="4">
                  <c:v>2.2249999999999996</c:v>
                </c:pt>
                <c:pt idx="8">
                  <c:v>1.8660714285714284</c:v>
                </c:pt>
                <c:pt idx="9">
                  <c:v>4.0192307692307692</c:v>
                </c:pt>
                <c:pt idx="10">
                  <c:v>4.0192307692307692</c:v>
                </c:pt>
                <c:pt idx="11">
                  <c:v>1.7441860465116279</c:v>
                </c:pt>
                <c:pt idx="12">
                  <c:v>4.4117647058823524</c:v>
                </c:pt>
                <c:pt idx="13">
                  <c:v>3.1058823529411761</c:v>
                </c:pt>
                <c:pt idx="14">
                  <c:v>3.1058823529411761</c:v>
                </c:pt>
                <c:pt idx="15">
                  <c:v>2.5246548323471401</c:v>
                </c:pt>
                <c:pt idx="16">
                  <c:v>3.4319526627218933</c:v>
                </c:pt>
                <c:pt idx="17">
                  <c:v>5.117647058823529</c:v>
                </c:pt>
                <c:pt idx="18">
                  <c:v>9.4565217391304337</c:v>
                </c:pt>
                <c:pt idx="19">
                  <c:v>1.847826086956522</c:v>
                </c:pt>
                <c:pt idx="20">
                  <c:v>2.1195652173913042</c:v>
                </c:pt>
                <c:pt idx="21">
                  <c:v>2.42</c:v>
                </c:pt>
                <c:pt idx="22">
                  <c:v>1.9391025641025641</c:v>
                </c:pt>
                <c:pt idx="23">
                  <c:v>1.9391025641025641</c:v>
                </c:pt>
                <c:pt idx="24">
                  <c:v>1.9423076923076925</c:v>
                </c:pt>
                <c:pt idx="25">
                  <c:v>2.7926267281105992</c:v>
                </c:pt>
                <c:pt idx="26">
                  <c:v>5.883495145631068</c:v>
                </c:pt>
                <c:pt idx="27">
                  <c:v>2.1067961165048543</c:v>
                </c:pt>
                <c:pt idx="28">
                  <c:v>3.1067961165048543</c:v>
                </c:pt>
                <c:pt idx="29">
                  <c:v>1.8823529411764706</c:v>
                </c:pt>
                <c:pt idx="30">
                  <c:v>2.5263157894736841</c:v>
                </c:pt>
                <c:pt idx="31">
                  <c:v>2.5263157894736841</c:v>
                </c:pt>
                <c:pt idx="32">
                  <c:v>1.329489291598023</c:v>
                </c:pt>
                <c:pt idx="33">
                  <c:v>2.7923875432525951</c:v>
                </c:pt>
                <c:pt idx="34">
                  <c:v>3.2871972318339102</c:v>
                </c:pt>
                <c:pt idx="35">
                  <c:v>7.9238754325259526</c:v>
                </c:pt>
                <c:pt idx="36">
                  <c:v>6.026315789473685</c:v>
                </c:pt>
                <c:pt idx="37">
                  <c:v>16.838235294117649</c:v>
                </c:pt>
                <c:pt idx="38">
                  <c:v>2.7941176470588238</c:v>
                </c:pt>
                <c:pt idx="39">
                  <c:v>17.72058823529412</c:v>
                </c:pt>
                <c:pt idx="40">
                  <c:v>16.066666666666666</c:v>
                </c:pt>
                <c:pt idx="41">
                  <c:v>16.066666666666666</c:v>
                </c:pt>
                <c:pt idx="42">
                  <c:v>1.9333333333333336</c:v>
                </c:pt>
                <c:pt idx="43">
                  <c:v>3.34</c:v>
                </c:pt>
                <c:pt idx="44">
                  <c:v>1.7275862068965515</c:v>
                </c:pt>
                <c:pt idx="45">
                  <c:v>1.5415384615384615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89808"/>
        <c:axId val="823190368"/>
      </c:barChart>
      <c:lineChart>
        <c:grouping val="standard"/>
        <c:varyColors val="0"/>
        <c:ser>
          <c:idx val="1"/>
          <c:order val="1"/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All_Data!$J$47:$J$92</c:f>
              <c:numCache>
                <c:formatCode>General</c:formatCode>
                <c:ptCount val="4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</c:numCache>
            </c:numRef>
          </c:cat>
          <c:val>
            <c:numRef>
              <c:f>All_Data!$S$47:$S$92</c:f>
              <c:numCache>
                <c:formatCode>General</c:formatCode>
                <c:ptCount val="46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1.74</c:v>
                </c:pt>
                <c:pt idx="5">
                  <c:v>1.74</c:v>
                </c:pt>
                <c:pt idx="6">
                  <c:v>1.74</c:v>
                </c:pt>
                <c:pt idx="7">
                  <c:v>1.74</c:v>
                </c:pt>
                <c:pt idx="8">
                  <c:v>1.74</c:v>
                </c:pt>
                <c:pt idx="9">
                  <c:v>1.74</c:v>
                </c:pt>
                <c:pt idx="10">
                  <c:v>1.74</c:v>
                </c:pt>
                <c:pt idx="11">
                  <c:v>1.74</c:v>
                </c:pt>
                <c:pt idx="12">
                  <c:v>1.74</c:v>
                </c:pt>
                <c:pt idx="13">
                  <c:v>1.74</c:v>
                </c:pt>
                <c:pt idx="14">
                  <c:v>1.74</c:v>
                </c:pt>
                <c:pt idx="15">
                  <c:v>1.74</c:v>
                </c:pt>
                <c:pt idx="16">
                  <c:v>1.74</c:v>
                </c:pt>
                <c:pt idx="17">
                  <c:v>1.74</c:v>
                </c:pt>
                <c:pt idx="18">
                  <c:v>1.74</c:v>
                </c:pt>
                <c:pt idx="19">
                  <c:v>1.74</c:v>
                </c:pt>
                <c:pt idx="20">
                  <c:v>1.74</c:v>
                </c:pt>
                <c:pt idx="21">
                  <c:v>1.74</c:v>
                </c:pt>
                <c:pt idx="22">
                  <c:v>1.74</c:v>
                </c:pt>
                <c:pt idx="23">
                  <c:v>1.74</c:v>
                </c:pt>
                <c:pt idx="24">
                  <c:v>1.74</c:v>
                </c:pt>
                <c:pt idx="25">
                  <c:v>1.74</c:v>
                </c:pt>
                <c:pt idx="26">
                  <c:v>1.74</c:v>
                </c:pt>
                <c:pt idx="27">
                  <c:v>1.74</c:v>
                </c:pt>
                <c:pt idx="28">
                  <c:v>1.74</c:v>
                </c:pt>
                <c:pt idx="29">
                  <c:v>1.74</c:v>
                </c:pt>
                <c:pt idx="30">
                  <c:v>1.74</c:v>
                </c:pt>
                <c:pt idx="31">
                  <c:v>1.74</c:v>
                </c:pt>
                <c:pt idx="32">
                  <c:v>1.74</c:v>
                </c:pt>
                <c:pt idx="33">
                  <c:v>1.74</c:v>
                </c:pt>
                <c:pt idx="34">
                  <c:v>1.74</c:v>
                </c:pt>
                <c:pt idx="35">
                  <c:v>1.74</c:v>
                </c:pt>
                <c:pt idx="36">
                  <c:v>1.74</c:v>
                </c:pt>
                <c:pt idx="37">
                  <c:v>1.74</c:v>
                </c:pt>
                <c:pt idx="38">
                  <c:v>1.74</c:v>
                </c:pt>
                <c:pt idx="39">
                  <c:v>1.74</c:v>
                </c:pt>
                <c:pt idx="40">
                  <c:v>1.74</c:v>
                </c:pt>
                <c:pt idx="41">
                  <c:v>1.74</c:v>
                </c:pt>
                <c:pt idx="42">
                  <c:v>1.74</c:v>
                </c:pt>
                <c:pt idx="43">
                  <c:v>1.74</c:v>
                </c:pt>
                <c:pt idx="44">
                  <c:v>1.74</c:v>
                </c:pt>
                <c:pt idx="45">
                  <c:v>1.74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89808"/>
        <c:axId val="823190368"/>
      </c:lineChart>
      <c:catAx>
        <c:axId val="823189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90368"/>
        <c:crosses val="autoZero"/>
        <c:auto val="1"/>
        <c:lblAlgn val="ctr"/>
        <c:lblOffset val="100"/>
        <c:noMultiLvlLbl val="0"/>
      </c:catAx>
      <c:valAx>
        <c:axId val="823190368"/>
        <c:scaling>
          <c:orientation val="minMax"/>
          <c:max val="1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 Statistic</a:t>
                </a:r>
              </a:p>
            </c:rich>
          </c:tx>
          <c:layout>
            <c:manualLayout>
              <c:xMode val="edge"/>
              <c:yMode val="edge"/>
              <c:x val="1.6673427186991583E-2"/>
              <c:y val="0.32297827354913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8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103377</xdr:colOff>
      <xdr:row>2</xdr:row>
      <xdr:rowOff>149604</xdr:rowOff>
    </xdr:from>
    <xdr:to>
      <xdr:col>29</xdr:col>
      <xdr:colOff>329736</xdr:colOff>
      <xdr:row>17</xdr:row>
      <xdr:rowOff>35304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5049</xdr:colOff>
      <xdr:row>33</xdr:row>
      <xdr:rowOff>20731</xdr:rowOff>
    </xdr:from>
    <xdr:to>
      <xdr:col>29</xdr:col>
      <xdr:colOff>179296</xdr:colOff>
      <xdr:row>47</xdr:row>
      <xdr:rowOff>96931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594766</xdr:colOff>
      <xdr:row>17</xdr:row>
      <xdr:rowOff>180420</xdr:rowOff>
    </xdr:from>
    <xdr:to>
      <xdr:col>29</xdr:col>
      <xdr:colOff>216007</xdr:colOff>
      <xdr:row>32</xdr:row>
      <xdr:rowOff>66120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592236</xdr:colOff>
      <xdr:row>48</xdr:row>
      <xdr:rowOff>14568</xdr:rowOff>
    </xdr:from>
    <xdr:to>
      <xdr:col>29</xdr:col>
      <xdr:colOff>158569</xdr:colOff>
      <xdr:row>62</xdr:row>
      <xdr:rowOff>90768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446003</xdr:colOff>
      <xdr:row>3</xdr:row>
      <xdr:rowOff>11761</xdr:rowOff>
    </xdr:from>
    <xdr:to>
      <xdr:col>37</xdr:col>
      <xdr:colOff>145686</xdr:colOff>
      <xdr:row>17</xdr:row>
      <xdr:rowOff>87961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453285</xdr:colOff>
      <xdr:row>33</xdr:row>
      <xdr:rowOff>20729</xdr:rowOff>
    </xdr:from>
    <xdr:to>
      <xdr:col>37</xdr:col>
      <xdr:colOff>148484</xdr:colOff>
      <xdr:row>47</xdr:row>
      <xdr:rowOff>96929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446576</xdr:colOff>
      <xdr:row>18</xdr:row>
      <xdr:rowOff>12320</xdr:rowOff>
    </xdr:from>
    <xdr:to>
      <xdr:col>37</xdr:col>
      <xdr:colOff>146259</xdr:colOff>
      <xdr:row>32</xdr:row>
      <xdr:rowOff>88520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425827</xdr:colOff>
      <xdr:row>48</xdr:row>
      <xdr:rowOff>24093</xdr:rowOff>
    </xdr:from>
    <xdr:to>
      <xdr:col>37</xdr:col>
      <xdr:colOff>207317</xdr:colOff>
      <xdr:row>62</xdr:row>
      <xdr:rowOff>100293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470654</xdr:colOff>
      <xdr:row>47</xdr:row>
      <xdr:rowOff>187139</xdr:rowOff>
    </xdr:from>
    <xdr:to>
      <xdr:col>45</xdr:col>
      <xdr:colOff>165853</xdr:colOff>
      <xdr:row>62</xdr:row>
      <xdr:rowOff>72839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470656</xdr:colOff>
      <xdr:row>17</xdr:row>
      <xdr:rowOff>156878</xdr:rowOff>
    </xdr:from>
    <xdr:to>
      <xdr:col>45</xdr:col>
      <xdr:colOff>170338</xdr:colOff>
      <xdr:row>32</xdr:row>
      <xdr:rowOff>42578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470653</xdr:colOff>
      <xdr:row>3</xdr:row>
      <xdr:rowOff>22407</xdr:rowOff>
    </xdr:from>
    <xdr:to>
      <xdr:col>45</xdr:col>
      <xdr:colOff>170335</xdr:colOff>
      <xdr:row>17</xdr:row>
      <xdr:rowOff>98607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37</xdr:col>
      <xdr:colOff>470647</xdr:colOff>
      <xdr:row>33</xdr:row>
      <xdr:rowOff>0</xdr:rowOff>
    </xdr:from>
    <xdr:to>
      <xdr:col>45</xdr:col>
      <xdr:colOff>170329</xdr:colOff>
      <xdr:row>47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4"/>
  <sheetViews>
    <sheetView tabSelected="1" zoomScale="85" zoomScaleNormal="85" workbookViewId="0">
      <pane ySplit="2" topLeftCell="A3" activePane="bottomLeft" state="frozen"/>
      <selection activeCell="B1" sqref="B1"/>
      <selection pane="bottomLeft" activeCell="I2" sqref="I2:L92"/>
    </sheetView>
  </sheetViews>
  <sheetFormatPr defaultRowHeight="15" x14ac:dyDescent="0.25"/>
  <cols>
    <col min="1" max="1" width="12.7109375" style="7" customWidth="1"/>
    <col min="2" max="7" width="12.7109375" style="6" customWidth="1"/>
    <col min="9" max="9" width="6.85546875" style="16" customWidth="1"/>
    <col min="10" max="10" width="6.28515625" style="16" customWidth="1"/>
    <col min="11" max="17" width="9.140625" style="4"/>
    <col min="18" max="18" width="8.42578125" style="4" customWidth="1"/>
    <col min="19" max="19" width="13.5703125" style="4" customWidth="1"/>
    <col min="20" max="20" width="17.42578125" style="4" customWidth="1"/>
    <col min="21" max="16384" width="9.140625" style="4"/>
  </cols>
  <sheetData>
    <row r="1" spans="1:21" ht="18.75" x14ac:dyDescent="0.3">
      <c r="M1" s="21"/>
      <c r="N1" s="4" t="s">
        <v>30</v>
      </c>
    </row>
    <row r="2" spans="1:21" s="1" customFormat="1" x14ac:dyDescent="0.25">
      <c r="A2" s="2" t="s">
        <v>6</v>
      </c>
      <c r="B2" s="2" t="s">
        <v>3</v>
      </c>
      <c r="C2" s="2" t="s">
        <v>0</v>
      </c>
      <c r="D2" s="2" t="s">
        <v>13</v>
      </c>
      <c r="E2" s="2" t="s">
        <v>1</v>
      </c>
      <c r="F2" s="2" t="s">
        <v>2</v>
      </c>
      <c r="G2" s="2"/>
      <c r="I2" s="16" t="s">
        <v>23</v>
      </c>
      <c r="J2" s="17" t="s">
        <v>0</v>
      </c>
      <c r="K2" s="15" t="s">
        <v>21</v>
      </c>
      <c r="L2" s="15" t="s">
        <v>1</v>
      </c>
      <c r="M2" s="15" t="s">
        <v>28</v>
      </c>
      <c r="N2" s="15" t="s">
        <v>29</v>
      </c>
      <c r="O2" s="15"/>
      <c r="P2" s="15" t="s">
        <v>22</v>
      </c>
      <c r="Q2" s="15" t="s">
        <v>27</v>
      </c>
      <c r="R2" s="15" t="s">
        <v>26</v>
      </c>
      <c r="T2" s="30" t="s">
        <v>39</v>
      </c>
      <c r="U2" s="31"/>
    </row>
    <row r="3" spans="1:21" x14ac:dyDescent="0.25">
      <c r="A3" s="33" t="s">
        <v>19</v>
      </c>
      <c r="B3" s="3">
        <v>502</v>
      </c>
      <c r="C3" s="3">
        <v>1971</v>
      </c>
      <c r="D3" s="11">
        <v>35.375</v>
      </c>
      <c r="E3" s="11">
        <v>9.1760000000000002</v>
      </c>
      <c r="F3" s="11">
        <v>8.5630000000000006</v>
      </c>
      <c r="G3" s="11"/>
      <c r="I3" s="16" t="s">
        <v>24</v>
      </c>
      <c r="J3" s="18">
        <v>1971</v>
      </c>
      <c r="K3" s="4">
        <v>2.37</v>
      </c>
      <c r="L3" s="4">
        <v>4.1000000000000002E-2</v>
      </c>
      <c r="M3" s="4">
        <f>SQRT((2*L3)/4)</f>
        <v>0.14317821063276354</v>
      </c>
      <c r="N3" s="4">
        <f>M3*2.02</f>
        <v>0.28921998547818234</v>
      </c>
      <c r="P3" s="4">
        <v>8.56</v>
      </c>
      <c r="S3" s="4">
        <v>1.7</v>
      </c>
      <c r="T3" s="27">
        <v>502</v>
      </c>
      <c r="U3" s="28"/>
    </row>
    <row r="4" spans="1:21" x14ac:dyDescent="0.25">
      <c r="A4" s="33"/>
      <c r="B4" s="3">
        <v>502</v>
      </c>
      <c r="C4" s="3">
        <v>1972</v>
      </c>
      <c r="D4" s="11">
        <v>25.43</v>
      </c>
      <c r="E4" s="11">
        <v>6.835</v>
      </c>
      <c r="F4" s="11">
        <v>10.281000000000001</v>
      </c>
      <c r="G4" s="11"/>
      <c r="I4" s="16" t="s">
        <v>24</v>
      </c>
      <c r="J4" s="18">
        <v>1972</v>
      </c>
      <c r="K4" s="4">
        <v>1.708</v>
      </c>
      <c r="L4" s="4">
        <v>3.0800000000000001E-2</v>
      </c>
      <c r="M4" s="4">
        <f>SQRT((2*L4)/4)</f>
        <v>0.12409673645990857</v>
      </c>
      <c r="N4" s="4">
        <f t="shared" ref="N4:N67" si="0">M4*2.02</f>
        <v>0.2506754076490153</v>
      </c>
      <c r="P4" s="4">
        <v>10.28</v>
      </c>
      <c r="Q4" s="4">
        <f>(MAX(L3:L4)/MIN(L3:L4))</f>
        <v>1.3311688311688312</v>
      </c>
      <c r="S4" s="4">
        <v>1.7</v>
      </c>
      <c r="T4" s="29" t="s">
        <v>36</v>
      </c>
      <c r="U4" s="28">
        <f>COUNTIF(Q3:Q46,"&gt;1.70")</f>
        <v>18</v>
      </c>
    </row>
    <row r="5" spans="1:21" x14ac:dyDescent="0.25">
      <c r="A5" s="33"/>
      <c r="B5" s="3">
        <v>502</v>
      </c>
      <c r="C5" s="3">
        <v>1973</v>
      </c>
      <c r="D5" s="5" t="s">
        <v>17</v>
      </c>
      <c r="E5" s="5" t="s">
        <v>17</v>
      </c>
      <c r="F5" s="5" t="s">
        <v>17</v>
      </c>
      <c r="G5" s="5"/>
      <c r="I5" s="16" t="s">
        <v>24</v>
      </c>
      <c r="J5" s="18">
        <v>1973</v>
      </c>
      <c r="S5" s="4">
        <v>1.7</v>
      </c>
      <c r="T5" s="29" t="s">
        <v>37</v>
      </c>
      <c r="U5" s="28">
        <f>COUNTIF(R3:R46,"&gt;1.70")</f>
        <v>30</v>
      </c>
    </row>
    <row r="6" spans="1:21" x14ac:dyDescent="0.25">
      <c r="A6" s="33"/>
      <c r="B6" s="3">
        <v>502</v>
      </c>
      <c r="C6" s="3">
        <v>1974</v>
      </c>
      <c r="D6" s="11">
        <v>28.355</v>
      </c>
      <c r="E6" s="11">
        <v>7.4359999999999999</v>
      </c>
      <c r="F6" s="11">
        <v>9.6170000000000009</v>
      </c>
      <c r="G6" s="11"/>
      <c r="I6" s="16" t="s">
        <v>24</v>
      </c>
      <c r="J6" s="18">
        <v>1974</v>
      </c>
      <c r="K6" s="4">
        <v>1.9</v>
      </c>
      <c r="L6" s="4">
        <v>3.3500000000000002E-2</v>
      </c>
      <c r="M6" s="4">
        <f t="shared" ref="M6:M51" si="1">SQRT((2*L6)/4)</f>
        <v>0.12942179105544785</v>
      </c>
      <c r="N6" s="4">
        <f t="shared" si="0"/>
        <v>0.26143201793200466</v>
      </c>
      <c r="P6" s="4">
        <v>9.61</v>
      </c>
      <c r="S6" s="4">
        <v>1.7</v>
      </c>
      <c r="T6" s="28"/>
      <c r="U6" s="28"/>
    </row>
    <row r="7" spans="1:21" x14ac:dyDescent="0.25">
      <c r="A7" s="33"/>
      <c r="B7" s="3">
        <v>502</v>
      </c>
      <c r="C7" s="3">
        <v>1975</v>
      </c>
      <c r="D7" s="11">
        <v>43.652000000000001</v>
      </c>
      <c r="E7" s="11">
        <v>8.5890000000000004</v>
      </c>
      <c r="F7" s="11">
        <v>6.7270000000000003</v>
      </c>
      <c r="G7" s="11"/>
      <c r="I7" s="16" t="s">
        <v>24</v>
      </c>
      <c r="J7" s="18">
        <v>1975</v>
      </c>
      <c r="K7" s="4">
        <v>2.92</v>
      </c>
      <c r="L7" s="4">
        <v>3.8699999999999998E-2</v>
      </c>
      <c r="M7" s="4">
        <f t="shared" si="1"/>
        <v>0.13910427743243556</v>
      </c>
      <c r="N7" s="4">
        <f t="shared" si="0"/>
        <v>0.28099064041351984</v>
      </c>
      <c r="P7" s="4">
        <v>6.72</v>
      </c>
      <c r="Q7" s="4">
        <f>(MAX(L6:L7)/MIN(L6:L7))</f>
        <v>1.1552238805970148</v>
      </c>
      <c r="S7" s="4">
        <v>1.7</v>
      </c>
      <c r="T7" s="29" t="s">
        <v>38</v>
      </c>
      <c r="U7" s="28">
        <f>COUNT(Q3:Q46)</f>
        <v>41</v>
      </c>
    </row>
    <row r="8" spans="1:21" x14ac:dyDescent="0.25">
      <c r="A8" s="34" t="s">
        <v>4</v>
      </c>
      <c r="B8" s="3">
        <v>502</v>
      </c>
      <c r="C8" s="3">
        <v>1976</v>
      </c>
      <c r="D8" s="5">
        <v>37.47</v>
      </c>
      <c r="E8" s="5">
        <v>8.7799999999999994</v>
      </c>
      <c r="F8" s="5">
        <v>7.9</v>
      </c>
      <c r="G8" s="5"/>
      <c r="I8" s="16" t="s">
        <v>24</v>
      </c>
      <c r="J8" s="18">
        <v>1976</v>
      </c>
      <c r="K8" s="4">
        <v>2.5099999999999998</v>
      </c>
      <c r="L8" s="4">
        <v>3.9600000000000003E-2</v>
      </c>
      <c r="M8" s="4">
        <f t="shared" si="1"/>
        <v>0.14071247279470289</v>
      </c>
      <c r="N8" s="4">
        <f t="shared" si="0"/>
        <v>0.28423919504529982</v>
      </c>
      <c r="P8" s="4">
        <v>7.9</v>
      </c>
      <c r="Q8" s="4">
        <f>(MAX(L7:L8)/MIN(L7:L8))</f>
        <v>1.0232558139534884</v>
      </c>
      <c r="R8" s="4">
        <f>(MAX(L6:L8)/MIN(L6:L8))</f>
        <v>1.182089552238806</v>
      </c>
      <c r="S8" s="4">
        <v>1.7</v>
      </c>
    </row>
    <row r="9" spans="1:21" x14ac:dyDescent="0.25">
      <c r="A9" s="34"/>
      <c r="B9" s="3">
        <v>502</v>
      </c>
      <c r="C9" s="3">
        <v>1977</v>
      </c>
      <c r="D9" s="5">
        <v>27.63</v>
      </c>
      <c r="E9" s="5">
        <v>7.72</v>
      </c>
      <c r="F9" s="5">
        <v>10.050000000000001</v>
      </c>
      <c r="G9" s="5"/>
      <c r="I9" s="16" t="s">
        <v>24</v>
      </c>
      <c r="J9" s="18">
        <v>1977</v>
      </c>
      <c r="K9" s="4">
        <v>1.85</v>
      </c>
      <c r="L9" s="4">
        <v>3.4000000000000002E-2</v>
      </c>
      <c r="M9" s="4">
        <f t="shared" si="1"/>
        <v>0.13038404810405299</v>
      </c>
      <c r="N9" s="4">
        <f t="shared" si="0"/>
        <v>0.26337577717018706</v>
      </c>
      <c r="P9" s="4">
        <v>10.050000000000001</v>
      </c>
      <c r="Q9" s="4">
        <f>(MAX(L8:L9)/MIN(L8:L9))</f>
        <v>1.1647058823529413</v>
      </c>
      <c r="R9" s="4">
        <f>(MAX(L7:L9)/MIN(L7:L9))</f>
        <v>1.1647058823529413</v>
      </c>
      <c r="S9" s="4">
        <v>1.7</v>
      </c>
    </row>
    <row r="10" spans="1:21" x14ac:dyDescent="0.25">
      <c r="A10" s="34"/>
      <c r="B10" s="3">
        <v>502</v>
      </c>
      <c r="C10" s="3">
        <v>1978</v>
      </c>
      <c r="D10" s="5">
        <v>35.840000000000003</v>
      </c>
      <c r="E10" s="5">
        <v>27.72</v>
      </c>
      <c r="F10" s="5">
        <v>14.68</v>
      </c>
      <c r="G10" s="5"/>
      <c r="I10" s="16" t="s">
        <v>24</v>
      </c>
      <c r="J10" s="18">
        <v>1978</v>
      </c>
      <c r="K10" s="4">
        <v>2.4089999999999998</v>
      </c>
      <c r="L10" s="4">
        <v>0.125</v>
      </c>
      <c r="M10" s="4">
        <f t="shared" si="1"/>
        <v>0.25</v>
      </c>
      <c r="N10" s="4">
        <f>M10*2.02</f>
        <v>0.505</v>
      </c>
      <c r="P10" s="4">
        <v>14.68</v>
      </c>
      <c r="Q10" s="4">
        <f>(MAX(L9:L10)/MIN(L9:L10))</f>
        <v>3.6764705882352939</v>
      </c>
      <c r="R10" s="4">
        <f>(MAX(L8:L10)/MIN(L8:L10))</f>
        <v>3.6764705882352939</v>
      </c>
      <c r="S10" s="4">
        <v>1.7</v>
      </c>
    </row>
    <row r="11" spans="1:21" x14ac:dyDescent="0.25">
      <c r="A11" s="34"/>
      <c r="B11" s="3">
        <v>502</v>
      </c>
      <c r="C11" s="3">
        <v>1979</v>
      </c>
      <c r="D11" s="5">
        <v>39.36</v>
      </c>
      <c r="E11" s="5">
        <v>70.56</v>
      </c>
      <c r="F11" s="5">
        <v>21.33</v>
      </c>
      <c r="G11" s="5"/>
      <c r="I11" s="16" t="s">
        <v>24</v>
      </c>
      <c r="J11" s="18">
        <v>1979</v>
      </c>
      <c r="K11" s="4">
        <v>2.64</v>
      </c>
      <c r="L11" s="4">
        <v>0.318</v>
      </c>
      <c r="M11" s="4">
        <f t="shared" si="1"/>
        <v>0.39874804074753772</v>
      </c>
      <c r="N11" s="4">
        <f t="shared" si="0"/>
        <v>0.8054710423100262</v>
      </c>
      <c r="P11" s="4">
        <v>21.3</v>
      </c>
      <c r="Q11" s="4">
        <f t="shared" ref="Q11:Q46" si="2">(MAX(L10:L11)/MIN(L10:L11))</f>
        <v>2.544</v>
      </c>
      <c r="R11" s="4">
        <f t="shared" ref="R11:R46" si="3">(MAX(L9:L11)/MIN(L9:L11))</f>
        <v>9.352941176470587</v>
      </c>
      <c r="S11" s="4">
        <v>1.7</v>
      </c>
    </row>
    <row r="12" spans="1:21" s="9" customFormat="1" ht="15" customHeight="1" x14ac:dyDescent="0.25">
      <c r="A12" s="35" t="s">
        <v>11</v>
      </c>
      <c r="B12" s="8">
        <v>502</v>
      </c>
      <c r="C12" s="8">
        <v>1980</v>
      </c>
      <c r="D12" s="10">
        <v>44.893000000000001</v>
      </c>
      <c r="E12" s="10">
        <v>18.029859999999999</v>
      </c>
      <c r="F12" s="10">
        <v>9.4583910000000007</v>
      </c>
      <c r="G12" s="10"/>
      <c r="I12" s="16" t="s">
        <v>24</v>
      </c>
      <c r="J12" s="19">
        <v>1980</v>
      </c>
      <c r="K12" s="9">
        <v>3.01</v>
      </c>
      <c r="L12" s="9">
        <v>8.1000000000000003E-2</v>
      </c>
      <c r="M12" s="4">
        <f t="shared" si="1"/>
        <v>0.20124611797498107</v>
      </c>
      <c r="N12" s="4">
        <f t="shared" si="0"/>
        <v>0.40651715830946178</v>
      </c>
      <c r="O12" s="4"/>
      <c r="P12" s="9">
        <v>9.4499999999999993</v>
      </c>
      <c r="Q12" s="4">
        <f t="shared" si="2"/>
        <v>3.925925925925926</v>
      </c>
      <c r="R12" s="4">
        <f t="shared" si="3"/>
        <v>3.925925925925926</v>
      </c>
      <c r="S12" s="4">
        <v>1.7</v>
      </c>
      <c r="T12" s="4"/>
    </row>
    <row r="13" spans="1:21" s="9" customFormat="1" ht="15" customHeight="1" x14ac:dyDescent="0.25">
      <c r="A13" s="35"/>
      <c r="B13" s="8">
        <v>502</v>
      </c>
      <c r="C13" s="8">
        <v>1981</v>
      </c>
      <c r="D13" s="10">
        <v>34.287999999999997</v>
      </c>
      <c r="E13" s="10">
        <v>26.282433999999999</v>
      </c>
      <c r="F13" s="10">
        <v>14.95153</v>
      </c>
      <c r="G13" s="10"/>
      <c r="I13" s="16" t="s">
        <v>24</v>
      </c>
      <c r="J13" s="19">
        <v>1981</v>
      </c>
      <c r="K13" s="9">
        <v>2.3039999999999998</v>
      </c>
      <c r="L13" s="9">
        <v>0.11799999999999999</v>
      </c>
      <c r="M13" s="4">
        <f t="shared" si="1"/>
        <v>0.24289915602982237</v>
      </c>
      <c r="N13" s="4">
        <f t="shared" si="0"/>
        <v>0.49065629518024118</v>
      </c>
      <c r="O13" s="4"/>
      <c r="P13" s="9">
        <v>14.95</v>
      </c>
      <c r="Q13" s="4">
        <f t="shared" si="2"/>
        <v>1.4567901234567899</v>
      </c>
      <c r="R13" s="4">
        <f t="shared" si="3"/>
        <v>3.925925925925926</v>
      </c>
      <c r="S13" s="4">
        <v>1.7</v>
      </c>
      <c r="T13" s="4"/>
    </row>
    <row r="14" spans="1:21" s="9" customFormat="1" ht="15" customHeight="1" x14ac:dyDescent="0.25">
      <c r="A14" s="35"/>
      <c r="B14" s="8">
        <v>502</v>
      </c>
      <c r="C14" s="8">
        <v>1982</v>
      </c>
      <c r="D14" s="10">
        <v>29.251000000000001</v>
      </c>
      <c r="E14" s="10">
        <v>11.133115</v>
      </c>
      <c r="F14" s="10">
        <v>11.40673</v>
      </c>
      <c r="G14" s="10"/>
      <c r="I14" s="16" t="s">
        <v>24</v>
      </c>
      <c r="J14" s="19">
        <v>1982</v>
      </c>
      <c r="K14" s="9">
        <v>1.96</v>
      </c>
      <c r="L14" s="9">
        <v>5.0200000000000002E-2</v>
      </c>
      <c r="M14" s="4">
        <f t="shared" si="1"/>
        <v>0.1584297951775486</v>
      </c>
      <c r="N14" s="4">
        <f t="shared" si="0"/>
        <v>0.32002818625864815</v>
      </c>
      <c r="O14" s="4"/>
      <c r="P14" s="9">
        <v>11.4</v>
      </c>
      <c r="Q14" s="4">
        <f t="shared" si="2"/>
        <v>2.3505976095617527</v>
      </c>
      <c r="R14" s="4">
        <f t="shared" si="3"/>
        <v>2.3505976095617527</v>
      </c>
      <c r="S14" s="4">
        <v>1.7</v>
      </c>
      <c r="T14" s="4">
        <f>18/41</f>
        <v>0.43902439024390244</v>
      </c>
      <c r="U14" s="9" t="s">
        <v>41</v>
      </c>
    </row>
    <row r="15" spans="1:21" s="9" customFormat="1" ht="15" customHeight="1" x14ac:dyDescent="0.25">
      <c r="A15" s="35"/>
      <c r="B15" s="8">
        <v>502</v>
      </c>
      <c r="C15" s="8">
        <v>1983</v>
      </c>
      <c r="D15" s="10">
        <v>45.182000000000002</v>
      </c>
      <c r="E15" s="10">
        <v>18.734566999999998</v>
      </c>
      <c r="F15" s="10">
        <v>9.5797310000000007</v>
      </c>
      <c r="G15" s="10"/>
      <c r="I15" s="16" t="s">
        <v>24</v>
      </c>
      <c r="J15" s="19">
        <v>1983</v>
      </c>
      <c r="K15" s="9">
        <v>3.03</v>
      </c>
      <c r="L15" s="9">
        <v>8.4000000000000005E-2</v>
      </c>
      <c r="M15" s="4">
        <f t="shared" si="1"/>
        <v>0.20493901531919198</v>
      </c>
      <c r="N15" s="4">
        <f t="shared" si="0"/>
        <v>0.41397681094476779</v>
      </c>
      <c r="O15" s="4"/>
      <c r="P15" s="9">
        <v>9.5790000000000006</v>
      </c>
      <c r="Q15" s="4">
        <f t="shared" si="2"/>
        <v>1.6733067729083666</v>
      </c>
      <c r="R15" s="4">
        <f t="shared" si="3"/>
        <v>2.3505976095617527</v>
      </c>
      <c r="S15" s="4">
        <v>1.7</v>
      </c>
      <c r="T15" s="4">
        <f>30/41</f>
        <v>0.73170731707317072</v>
      </c>
      <c r="U15" s="9" t="s">
        <v>42</v>
      </c>
    </row>
    <row r="16" spans="1:21" x14ac:dyDescent="0.25">
      <c r="A16" s="33" t="s">
        <v>15</v>
      </c>
      <c r="B16" s="3">
        <v>502</v>
      </c>
      <c r="C16" s="3">
        <v>1984</v>
      </c>
      <c r="D16" s="12">
        <v>41.04</v>
      </c>
      <c r="E16" s="12">
        <v>18.27</v>
      </c>
      <c r="F16" s="12">
        <v>10.41</v>
      </c>
      <c r="G16" s="12"/>
      <c r="I16" s="16" t="s">
        <v>24</v>
      </c>
      <c r="J16" s="18">
        <v>1984</v>
      </c>
      <c r="K16" s="4">
        <v>2.758</v>
      </c>
      <c r="L16" s="4">
        <v>8.2500000000000004E-2</v>
      </c>
      <c r="M16" s="4">
        <f t="shared" si="1"/>
        <v>0.20310096011589901</v>
      </c>
      <c r="N16" s="4">
        <f t="shared" si="0"/>
        <v>0.41026393943411599</v>
      </c>
      <c r="P16" s="4">
        <v>10.41</v>
      </c>
      <c r="Q16" s="4">
        <f t="shared" si="2"/>
        <v>1.0181818181818183</v>
      </c>
      <c r="R16" s="4">
        <f t="shared" si="3"/>
        <v>1.6733067729083666</v>
      </c>
      <c r="S16" s="4">
        <v>1.7</v>
      </c>
    </row>
    <row r="17" spans="1:19" x14ac:dyDescent="0.25">
      <c r="A17" s="33"/>
      <c r="B17" s="3">
        <v>502</v>
      </c>
      <c r="C17" s="3">
        <v>1985</v>
      </c>
      <c r="D17" s="12">
        <v>31.48</v>
      </c>
      <c r="E17" s="12">
        <v>7.19</v>
      </c>
      <c r="F17" s="12">
        <v>8.52</v>
      </c>
      <c r="G17" s="12"/>
      <c r="I17" s="16" t="s">
        <v>24</v>
      </c>
      <c r="J17" s="18">
        <v>1985</v>
      </c>
      <c r="K17" s="4">
        <v>2.1150000000000002</v>
      </c>
      <c r="L17" s="4">
        <v>3.2500000000000001E-2</v>
      </c>
      <c r="M17" s="4">
        <f t="shared" si="1"/>
        <v>0.12747548783981963</v>
      </c>
      <c r="N17" s="4">
        <f t="shared" si="0"/>
        <v>0.25750048543643567</v>
      </c>
      <c r="P17" s="4">
        <v>8.5220000000000002</v>
      </c>
      <c r="Q17" s="4">
        <f t="shared" si="2"/>
        <v>2.5384615384615383</v>
      </c>
      <c r="R17" s="4">
        <f t="shared" si="3"/>
        <v>2.5846153846153848</v>
      </c>
      <c r="S17" s="4">
        <v>1.7</v>
      </c>
    </row>
    <row r="18" spans="1:19" x14ac:dyDescent="0.25">
      <c r="A18" s="33"/>
      <c r="B18" s="3">
        <v>502</v>
      </c>
      <c r="C18" s="3">
        <v>1986</v>
      </c>
      <c r="D18" s="12">
        <v>43.33</v>
      </c>
      <c r="E18" s="12">
        <v>5.23</v>
      </c>
      <c r="F18" s="12">
        <v>5.27</v>
      </c>
      <c r="G18" s="12"/>
      <c r="I18" s="16" t="s">
        <v>24</v>
      </c>
      <c r="J18" s="18">
        <v>1986</v>
      </c>
      <c r="K18" s="4">
        <v>2.91</v>
      </c>
      <c r="L18" s="4">
        <v>2.3E-2</v>
      </c>
      <c r="M18" s="4">
        <f t="shared" si="1"/>
        <v>0.10723805294763608</v>
      </c>
      <c r="N18" s="4">
        <f t="shared" si="0"/>
        <v>0.21662086695422489</v>
      </c>
      <c r="P18" s="4">
        <v>5.27</v>
      </c>
      <c r="Q18" s="4">
        <f t="shared" si="2"/>
        <v>1.4130434782608696</v>
      </c>
      <c r="R18" s="4">
        <f t="shared" si="3"/>
        <v>3.5869565217391308</v>
      </c>
      <c r="S18" s="4">
        <v>1.7</v>
      </c>
    </row>
    <row r="19" spans="1:19" x14ac:dyDescent="0.25">
      <c r="A19" s="33"/>
      <c r="B19" s="3">
        <v>502</v>
      </c>
      <c r="C19" s="3">
        <v>1987</v>
      </c>
      <c r="D19" s="12">
        <v>38.54</v>
      </c>
      <c r="E19" s="12">
        <v>17.29</v>
      </c>
      <c r="F19" s="12">
        <v>10.78</v>
      </c>
      <c r="G19" s="12"/>
      <c r="I19" s="16" t="s">
        <v>24</v>
      </c>
      <c r="J19" s="18">
        <v>1987</v>
      </c>
      <c r="K19" s="4">
        <v>2.589</v>
      </c>
      <c r="L19" s="4">
        <v>7.8E-2</v>
      </c>
      <c r="M19" s="4">
        <f t="shared" si="1"/>
        <v>0.19748417658131498</v>
      </c>
      <c r="N19" s="4">
        <f t="shared" si="0"/>
        <v>0.39891803669425624</v>
      </c>
      <c r="P19" s="4">
        <v>10.78</v>
      </c>
      <c r="Q19" s="4">
        <f t="shared" si="2"/>
        <v>3.3913043478260869</v>
      </c>
      <c r="R19" s="4">
        <f t="shared" si="3"/>
        <v>3.3913043478260869</v>
      </c>
      <c r="S19" s="4">
        <v>1.7</v>
      </c>
    </row>
    <row r="20" spans="1:19" x14ac:dyDescent="0.25">
      <c r="A20" s="34" t="s">
        <v>14</v>
      </c>
      <c r="B20" s="3">
        <v>502</v>
      </c>
      <c r="C20" s="3">
        <v>1988</v>
      </c>
      <c r="D20" s="12">
        <v>54.87</v>
      </c>
      <c r="E20" s="11">
        <v>38.090000000000003</v>
      </c>
      <c r="F20" s="11">
        <v>11.25</v>
      </c>
      <c r="G20" s="11"/>
      <c r="I20" s="16" t="s">
        <v>24</v>
      </c>
      <c r="J20" s="18">
        <v>1988</v>
      </c>
      <c r="K20" s="4">
        <v>3.68</v>
      </c>
      <c r="L20" s="4">
        <v>0.17199999999999999</v>
      </c>
      <c r="M20" s="4">
        <f t="shared" si="1"/>
        <v>0.29325756597230357</v>
      </c>
      <c r="N20" s="4">
        <f t="shared" si="0"/>
        <v>0.59238028326405323</v>
      </c>
      <c r="P20" s="4">
        <v>11.24</v>
      </c>
      <c r="Q20" s="4">
        <f t="shared" si="2"/>
        <v>2.2051282051282048</v>
      </c>
      <c r="R20" s="4">
        <f t="shared" si="3"/>
        <v>7.4782608695652169</v>
      </c>
      <c r="S20" s="4">
        <v>1.7</v>
      </c>
    </row>
    <row r="21" spans="1:19" x14ac:dyDescent="0.25">
      <c r="A21" s="34"/>
      <c r="B21" s="3">
        <v>502</v>
      </c>
      <c r="C21" s="3">
        <v>1989</v>
      </c>
      <c r="D21" s="12">
        <v>36.729999999999997</v>
      </c>
      <c r="E21" s="11">
        <v>14.59</v>
      </c>
      <c r="F21" s="11">
        <v>10.4</v>
      </c>
      <c r="G21" s="11"/>
      <c r="I21" s="16" t="s">
        <v>24</v>
      </c>
      <c r="J21" s="18">
        <v>1989</v>
      </c>
      <c r="K21" s="4">
        <v>2.46</v>
      </c>
      <c r="L21" s="4">
        <v>6.5000000000000002E-2</v>
      </c>
      <c r="M21" s="4">
        <f t="shared" si="1"/>
        <v>0.18027756377319948</v>
      </c>
      <c r="N21" s="4">
        <f t="shared" si="0"/>
        <v>0.36416067882186293</v>
      </c>
      <c r="P21" s="4">
        <v>10.39</v>
      </c>
      <c r="Q21" s="4">
        <f t="shared" si="2"/>
        <v>2.6461538461538456</v>
      </c>
      <c r="R21" s="4">
        <f t="shared" si="3"/>
        <v>2.6461538461538456</v>
      </c>
      <c r="S21" s="4">
        <v>1.7</v>
      </c>
    </row>
    <row r="22" spans="1:19" x14ac:dyDescent="0.25">
      <c r="A22" s="34"/>
      <c r="B22" s="3">
        <v>502</v>
      </c>
      <c r="C22" s="3">
        <v>1990</v>
      </c>
      <c r="D22" s="12">
        <v>44.92</v>
      </c>
      <c r="E22" s="11">
        <v>9.35</v>
      </c>
      <c r="F22" s="11">
        <v>6.81</v>
      </c>
      <c r="G22" s="11"/>
      <c r="I22" s="16" t="s">
        <v>24</v>
      </c>
      <c r="J22" s="18">
        <v>1990</v>
      </c>
      <c r="K22" s="4">
        <v>3.0179999999999998</v>
      </c>
      <c r="L22" s="4">
        <v>4.2200000000000001E-2</v>
      </c>
      <c r="M22" s="4">
        <f t="shared" si="1"/>
        <v>0.14525839046333949</v>
      </c>
      <c r="N22" s="4">
        <f t="shared" si="0"/>
        <v>0.29342194873594579</v>
      </c>
      <c r="P22" s="4">
        <v>6.8</v>
      </c>
      <c r="Q22" s="4">
        <f t="shared" si="2"/>
        <v>1.5402843601895735</v>
      </c>
      <c r="R22" s="4">
        <f t="shared" si="3"/>
        <v>4.0758293838862558</v>
      </c>
      <c r="S22" s="4">
        <v>1.7</v>
      </c>
    </row>
    <row r="23" spans="1:19" x14ac:dyDescent="0.25">
      <c r="A23" s="34"/>
      <c r="B23" s="3">
        <v>502</v>
      </c>
      <c r="C23" s="3">
        <v>1991</v>
      </c>
      <c r="D23" s="12">
        <v>28.12</v>
      </c>
      <c r="E23" s="11">
        <v>7.1</v>
      </c>
      <c r="F23" s="11">
        <v>9.48</v>
      </c>
      <c r="G23" s="11"/>
      <c r="I23" s="16" t="s">
        <v>24</v>
      </c>
      <c r="J23" s="18">
        <v>1991</v>
      </c>
      <c r="K23" s="4">
        <v>1.889</v>
      </c>
      <c r="L23" s="4">
        <v>3.2059999999999998E-2</v>
      </c>
      <c r="M23" s="4">
        <f t="shared" si="1"/>
        <v>0.12660963628413122</v>
      </c>
      <c r="N23" s="4">
        <f t="shared" si="0"/>
        <v>0.25575146529394505</v>
      </c>
      <c r="P23" s="4">
        <v>9.4700000000000006</v>
      </c>
      <c r="Q23" s="4">
        <f t="shared" si="2"/>
        <v>1.3162819713038054</v>
      </c>
      <c r="R23" s="4">
        <f t="shared" si="3"/>
        <v>2.0274485339987525</v>
      </c>
      <c r="S23" s="4">
        <v>1.7</v>
      </c>
    </row>
    <row r="24" spans="1:19" x14ac:dyDescent="0.25">
      <c r="A24" s="34" t="s">
        <v>12</v>
      </c>
      <c r="B24" s="3">
        <v>502</v>
      </c>
      <c r="C24" s="3">
        <v>1992</v>
      </c>
      <c r="D24" s="11">
        <v>35.607999999999997</v>
      </c>
      <c r="E24" s="11">
        <v>11.946999999999999</v>
      </c>
      <c r="F24" s="11">
        <v>9.7070000000000007</v>
      </c>
      <c r="G24" s="11"/>
      <c r="I24" s="16" t="s">
        <v>24</v>
      </c>
      <c r="J24" s="18">
        <v>1992</v>
      </c>
      <c r="K24" s="4">
        <v>2.3919999999999999</v>
      </c>
      <c r="L24" s="4">
        <v>5.3900000000000003E-2</v>
      </c>
      <c r="M24" s="4">
        <f t="shared" si="1"/>
        <v>0.16416455159382004</v>
      </c>
      <c r="N24" s="4">
        <f t="shared" si="0"/>
        <v>0.33161239421951649</v>
      </c>
      <c r="P24" s="4">
        <v>9.7059999999999995</v>
      </c>
      <c r="Q24" s="4">
        <f t="shared" si="2"/>
        <v>1.681222707423581</v>
      </c>
      <c r="R24" s="4">
        <f t="shared" si="3"/>
        <v>1.681222707423581</v>
      </c>
      <c r="S24" s="4">
        <v>1.7</v>
      </c>
    </row>
    <row r="25" spans="1:19" x14ac:dyDescent="0.25">
      <c r="A25" s="34"/>
      <c r="B25" s="3">
        <v>502</v>
      </c>
      <c r="C25" s="3">
        <v>1993</v>
      </c>
      <c r="D25" s="11">
        <v>33.119</v>
      </c>
      <c r="E25" s="11">
        <v>15.584</v>
      </c>
      <c r="F25" s="11">
        <v>11.92</v>
      </c>
      <c r="G25" s="11"/>
      <c r="I25" s="16" t="s">
        <v>24</v>
      </c>
      <c r="J25" s="18">
        <v>1993</v>
      </c>
      <c r="K25" s="4">
        <v>2.2200000000000002</v>
      </c>
      <c r="L25" s="4">
        <v>7.0370000000000002E-2</v>
      </c>
      <c r="M25" s="4">
        <f t="shared" si="1"/>
        <v>0.18757665099899828</v>
      </c>
      <c r="N25" s="4">
        <f t="shared" si="0"/>
        <v>0.37890483501797656</v>
      </c>
      <c r="P25" s="4">
        <v>11.91</v>
      </c>
      <c r="Q25" s="4">
        <f t="shared" si="2"/>
        <v>1.3055658627087199</v>
      </c>
      <c r="R25" s="4">
        <f t="shared" si="3"/>
        <v>2.1949469744229573</v>
      </c>
      <c r="S25" s="4">
        <v>1.7</v>
      </c>
    </row>
    <row r="26" spans="1:19" x14ac:dyDescent="0.25">
      <c r="A26" s="34"/>
      <c r="B26" s="3">
        <v>502</v>
      </c>
      <c r="C26" s="3">
        <v>1994</v>
      </c>
      <c r="D26" s="11">
        <v>29.29</v>
      </c>
      <c r="E26" s="11">
        <v>17.363</v>
      </c>
      <c r="F26" s="11">
        <v>14.227</v>
      </c>
      <c r="G26" s="11"/>
      <c r="I26" s="16" t="s">
        <v>24</v>
      </c>
      <c r="J26" s="18">
        <v>1994</v>
      </c>
      <c r="K26" s="4">
        <v>1.968</v>
      </c>
      <c r="L26" s="4">
        <v>7.8E-2</v>
      </c>
      <c r="M26" s="4">
        <f t="shared" si="1"/>
        <v>0.19748417658131498</v>
      </c>
      <c r="N26" s="4">
        <f t="shared" si="0"/>
        <v>0.39891803669425624</v>
      </c>
      <c r="P26" s="4">
        <v>14.22</v>
      </c>
      <c r="Q26" s="4">
        <f t="shared" si="2"/>
        <v>1.108426886457297</v>
      </c>
      <c r="R26" s="4">
        <f t="shared" si="3"/>
        <v>1.4471243042671613</v>
      </c>
      <c r="S26" s="4">
        <v>1.7</v>
      </c>
    </row>
    <row r="27" spans="1:19" x14ac:dyDescent="0.25">
      <c r="A27" s="34"/>
      <c r="B27" s="3">
        <v>502</v>
      </c>
      <c r="C27" s="3">
        <v>1995</v>
      </c>
      <c r="D27" s="11">
        <v>39.444000000000003</v>
      </c>
      <c r="E27" s="11">
        <v>11.375999999999999</v>
      </c>
      <c r="F27" s="11">
        <v>8.5510000000000002</v>
      </c>
      <c r="G27" s="11"/>
      <c r="I27" s="16" t="s">
        <v>24</v>
      </c>
      <c r="J27" s="18">
        <v>1995</v>
      </c>
      <c r="K27" s="4">
        <v>2.65</v>
      </c>
      <c r="L27" s="4">
        <v>5.1299999999999998E-2</v>
      </c>
      <c r="M27" s="4">
        <f t="shared" si="1"/>
        <v>0.16015617378046967</v>
      </c>
      <c r="N27" s="4">
        <f t="shared" si="0"/>
        <v>0.32351547103654876</v>
      </c>
      <c r="P27" s="4">
        <v>8.5500000000000007</v>
      </c>
      <c r="Q27" s="4">
        <f t="shared" si="2"/>
        <v>1.5204678362573101</v>
      </c>
      <c r="R27" s="4">
        <f t="shared" si="3"/>
        <v>1.5204678362573101</v>
      </c>
      <c r="S27" s="4">
        <v>1.7</v>
      </c>
    </row>
    <row r="28" spans="1:19" x14ac:dyDescent="0.25">
      <c r="A28" s="34" t="s">
        <v>16</v>
      </c>
      <c r="B28" s="3">
        <v>502</v>
      </c>
      <c r="C28" s="3">
        <v>1996</v>
      </c>
      <c r="D28" s="12">
        <v>29.9</v>
      </c>
      <c r="E28" s="12">
        <v>43.87</v>
      </c>
      <c r="F28" s="12">
        <v>22.1</v>
      </c>
      <c r="G28" s="12"/>
      <c r="I28" s="16" t="s">
        <v>24</v>
      </c>
      <c r="J28" s="18">
        <v>1996</v>
      </c>
      <c r="K28" s="4">
        <v>2.0110000000000001</v>
      </c>
      <c r="L28" s="4">
        <v>0.19800000000000001</v>
      </c>
      <c r="M28" s="4">
        <f t="shared" si="1"/>
        <v>0.31464265445104544</v>
      </c>
      <c r="N28" s="4">
        <f t="shared" si="0"/>
        <v>0.63557816199111183</v>
      </c>
      <c r="P28" s="4">
        <v>22.12</v>
      </c>
      <c r="Q28" s="4">
        <f t="shared" si="2"/>
        <v>3.859649122807018</v>
      </c>
      <c r="R28" s="4">
        <f t="shared" si="3"/>
        <v>3.859649122807018</v>
      </c>
      <c r="S28" s="4">
        <v>1.7</v>
      </c>
    </row>
    <row r="29" spans="1:19" x14ac:dyDescent="0.25">
      <c r="A29" s="34"/>
      <c r="B29" s="3">
        <v>502</v>
      </c>
      <c r="C29" s="3">
        <v>1997</v>
      </c>
      <c r="D29" s="12">
        <v>37.6</v>
      </c>
      <c r="E29" s="12">
        <v>58.51</v>
      </c>
      <c r="F29" s="12">
        <v>20.3</v>
      </c>
      <c r="G29" s="12"/>
      <c r="I29" s="16" t="s">
        <v>24</v>
      </c>
      <c r="J29" s="18">
        <v>1997</v>
      </c>
      <c r="K29" s="4">
        <v>2.5249999999999999</v>
      </c>
      <c r="L29" s="4">
        <v>0.26400000000000001</v>
      </c>
      <c r="M29" s="4">
        <f t="shared" si="1"/>
        <v>0.36331804249169902</v>
      </c>
      <c r="N29" s="4">
        <f t="shared" si="0"/>
        <v>0.73390244583323205</v>
      </c>
      <c r="P29" s="4">
        <v>20.350000000000001</v>
      </c>
      <c r="Q29" s="4">
        <f t="shared" si="2"/>
        <v>1.3333333333333333</v>
      </c>
      <c r="R29" s="4">
        <f t="shared" si="3"/>
        <v>5.1461988304093573</v>
      </c>
      <c r="S29" s="4">
        <v>1.7</v>
      </c>
    </row>
    <row r="30" spans="1:19" x14ac:dyDescent="0.25">
      <c r="A30" s="34"/>
      <c r="B30" s="3">
        <v>502</v>
      </c>
      <c r="C30" s="3">
        <v>1998</v>
      </c>
      <c r="D30" s="12">
        <v>46</v>
      </c>
      <c r="E30" s="12">
        <v>10.119999999999999</v>
      </c>
      <c r="F30" s="12">
        <v>6.9</v>
      </c>
      <c r="G30" s="12"/>
      <c r="I30" s="16" t="s">
        <v>24</v>
      </c>
      <c r="J30" s="18">
        <v>1998</v>
      </c>
      <c r="K30" s="4">
        <v>3.09</v>
      </c>
      <c r="L30" s="4">
        <v>4.5600000000000002E-2</v>
      </c>
      <c r="M30" s="4">
        <f t="shared" si="1"/>
        <v>0.15099668870541499</v>
      </c>
      <c r="N30" s="4">
        <f t="shared" si="0"/>
        <v>0.3050133111849383</v>
      </c>
      <c r="P30" s="4">
        <v>6.907</v>
      </c>
      <c r="Q30" s="4">
        <f t="shared" si="2"/>
        <v>5.7894736842105265</v>
      </c>
      <c r="R30" s="4">
        <f t="shared" si="3"/>
        <v>5.7894736842105265</v>
      </c>
      <c r="S30" s="4">
        <v>1.7</v>
      </c>
    </row>
    <row r="31" spans="1:19" x14ac:dyDescent="0.25">
      <c r="A31" s="34"/>
      <c r="B31" s="3">
        <v>502</v>
      </c>
      <c r="C31" s="3">
        <v>1999</v>
      </c>
      <c r="D31" s="12">
        <v>39.700000000000003</v>
      </c>
      <c r="E31" s="12">
        <v>20.38</v>
      </c>
      <c r="F31" s="12">
        <v>11.3</v>
      </c>
      <c r="G31" s="12"/>
      <c r="I31" s="16" t="s">
        <v>24</v>
      </c>
      <c r="J31" s="18">
        <v>1999</v>
      </c>
      <c r="K31" s="4">
        <v>2.67</v>
      </c>
      <c r="L31" s="4">
        <v>9.1999999999999998E-2</v>
      </c>
      <c r="M31" s="4">
        <f t="shared" si="1"/>
        <v>0.21447610589527216</v>
      </c>
      <c r="N31" s="4">
        <f t="shared" si="0"/>
        <v>0.43324173390844978</v>
      </c>
      <c r="P31" s="4">
        <v>11.35</v>
      </c>
      <c r="Q31" s="4">
        <f t="shared" si="2"/>
        <v>2.0175438596491229</v>
      </c>
      <c r="R31" s="4">
        <f t="shared" si="3"/>
        <v>5.7894736842105265</v>
      </c>
      <c r="S31" s="4">
        <v>1.7</v>
      </c>
    </row>
    <row r="32" spans="1:19" x14ac:dyDescent="0.25">
      <c r="A32" s="34" t="s">
        <v>20</v>
      </c>
      <c r="B32" s="3">
        <v>502</v>
      </c>
      <c r="C32" s="3">
        <v>2000</v>
      </c>
      <c r="D32" s="13">
        <v>37.76</v>
      </c>
      <c r="E32" s="14">
        <v>32.619999999999997</v>
      </c>
      <c r="F32" s="13">
        <v>15.12</v>
      </c>
      <c r="G32" s="13"/>
      <c r="I32" s="16" t="s">
        <v>24</v>
      </c>
      <c r="J32" s="18">
        <v>2000</v>
      </c>
      <c r="K32" s="4">
        <v>2.5369999999999999</v>
      </c>
      <c r="L32" s="4">
        <v>0.14699999999999999</v>
      </c>
      <c r="M32" s="4">
        <f t="shared" si="1"/>
        <v>0.27110883423451915</v>
      </c>
      <c r="N32" s="4">
        <f t="shared" si="0"/>
        <v>0.54763984515372865</v>
      </c>
      <c r="P32" s="4">
        <v>15.12</v>
      </c>
      <c r="Q32" s="4">
        <f t="shared" si="2"/>
        <v>1.5978260869565217</v>
      </c>
      <c r="R32" s="4">
        <f t="shared" si="3"/>
        <v>3.2236842105263155</v>
      </c>
      <c r="S32" s="4">
        <v>1.7</v>
      </c>
    </row>
    <row r="33" spans="1:21" x14ac:dyDescent="0.25">
      <c r="A33" s="34"/>
      <c r="B33" s="3">
        <v>502</v>
      </c>
      <c r="C33" s="3">
        <v>2001</v>
      </c>
      <c r="D33" s="13">
        <v>26.29</v>
      </c>
      <c r="E33" s="14">
        <v>20.52</v>
      </c>
      <c r="F33" s="13">
        <v>17.23</v>
      </c>
      <c r="G33" s="13"/>
      <c r="I33" s="16" t="s">
        <v>24</v>
      </c>
      <c r="J33" s="18">
        <v>2001</v>
      </c>
      <c r="K33" s="4">
        <v>1.766</v>
      </c>
      <c r="L33" s="4">
        <v>9.2600000000000002E-2</v>
      </c>
      <c r="M33" s="4">
        <f t="shared" si="1"/>
        <v>0.21517434791350012</v>
      </c>
      <c r="N33" s="4">
        <f t="shared" si="0"/>
        <v>0.43465218278527024</v>
      </c>
      <c r="P33" s="4">
        <v>17.23</v>
      </c>
      <c r="Q33" s="4">
        <f t="shared" si="2"/>
        <v>1.5874730021598271</v>
      </c>
      <c r="R33" s="4">
        <f t="shared" si="3"/>
        <v>1.5978260869565217</v>
      </c>
      <c r="S33" s="4">
        <v>1.7</v>
      </c>
    </row>
    <row r="34" spans="1:21" x14ac:dyDescent="0.25">
      <c r="A34" s="34"/>
      <c r="B34" s="3">
        <v>502</v>
      </c>
      <c r="C34" s="3">
        <v>2002</v>
      </c>
      <c r="D34" s="13">
        <v>43.14</v>
      </c>
      <c r="E34" s="14">
        <v>34.96</v>
      </c>
      <c r="F34" s="13">
        <v>13.71</v>
      </c>
      <c r="G34" s="13"/>
      <c r="I34" s="16" t="s">
        <v>24</v>
      </c>
      <c r="J34" s="18">
        <v>2002</v>
      </c>
      <c r="K34" s="4">
        <v>2.89</v>
      </c>
      <c r="L34" s="4">
        <v>0.157</v>
      </c>
      <c r="M34" s="4">
        <f t="shared" si="1"/>
        <v>0.28017851452243797</v>
      </c>
      <c r="N34" s="4">
        <f t="shared" si="0"/>
        <v>0.56596059933532472</v>
      </c>
      <c r="P34" s="4">
        <v>13.7</v>
      </c>
      <c r="Q34" s="4">
        <f t="shared" si="2"/>
        <v>1.6954643628509718</v>
      </c>
      <c r="R34" s="4">
        <f t="shared" si="3"/>
        <v>1.6954643628509718</v>
      </c>
      <c r="S34" s="4">
        <v>1.7</v>
      </c>
    </row>
    <row r="35" spans="1:21" x14ac:dyDescent="0.25">
      <c r="A35" s="34"/>
      <c r="B35" s="3">
        <v>502</v>
      </c>
      <c r="C35" s="3">
        <v>2003</v>
      </c>
      <c r="D35" s="13">
        <v>74.17</v>
      </c>
      <c r="E35" s="14">
        <v>50.66</v>
      </c>
      <c r="F35" s="13">
        <v>9.6</v>
      </c>
      <c r="G35" s="13"/>
      <c r="I35" s="16" t="s">
        <v>24</v>
      </c>
      <c r="J35" s="18">
        <v>2003</v>
      </c>
      <c r="K35" s="4">
        <v>4.9800000000000004</v>
      </c>
      <c r="L35" s="4">
        <v>0.22800000000000001</v>
      </c>
      <c r="M35" s="4">
        <f t="shared" si="1"/>
        <v>0.33763886032268264</v>
      </c>
      <c r="N35" s="4">
        <f t="shared" si="0"/>
        <v>0.68203049785181891</v>
      </c>
      <c r="P35" s="4">
        <v>9.59</v>
      </c>
      <c r="Q35" s="4">
        <f t="shared" si="2"/>
        <v>1.4522292993630574</v>
      </c>
      <c r="R35" s="4">
        <f t="shared" si="3"/>
        <v>2.4622030237580992</v>
      </c>
      <c r="S35" s="4">
        <v>1.7</v>
      </c>
    </row>
    <row r="36" spans="1:21" x14ac:dyDescent="0.25">
      <c r="A36" s="34"/>
      <c r="B36" s="3">
        <v>502</v>
      </c>
      <c r="C36" s="3">
        <v>2004</v>
      </c>
      <c r="D36" s="13">
        <v>49.8</v>
      </c>
      <c r="E36" s="14">
        <v>21.73</v>
      </c>
      <c r="F36" s="13">
        <v>9.36</v>
      </c>
      <c r="G36" s="13"/>
      <c r="I36" s="16" t="s">
        <v>24</v>
      </c>
      <c r="J36" s="18">
        <v>2004</v>
      </c>
      <c r="K36" s="4">
        <v>3.3460000000000001</v>
      </c>
      <c r="L36" s="4">
        <v>9.8000000000000004E-2</v>
      </c>
      <c r="M36" s="4">
        <f t="shared" si="1"/>
        <v>0.22135943621178655</v>
      </c>
      <c r="N36" s="4">
        <f t="shared" si="0"/>
        <v>0.44714606114780886</v>
      </c>
      <c r="P36" s="4">
        <v>9.36</v>
      </c>
      <c r="Q36" s="4">
        <f t="shared" si="2"/>
        <v>2.3265306122448979</v>
      </c>
      <c r="R36" s="4">
        <f t="shared" si="3"/>
        <v>2.3265306122448979</v>
      </c>
      <c r="S36" s="4">
        <v>1.7</v>
      </c>
    </row>
    <row r="37" spans="1:21" x14ac:dyDescent="0.25">
      <c r="A37" s="33" t="s">
        <v>5</v>
      </c>
      <c r="B37" s="3">
        <v>502</v>
      </c>
      <c r="C37" s="3">
        <v>2005</v>
      </c>
      <c r="D37" s="5">
        <v>35.99</v>
      </c>
      <c r="E37" s="5">
        <v>34.5</v>
      </c>
      <c r="F37" s="5">
        <v>16.32</v>
      </c>
      <c r="G37" s="5"/>
      <c r="I37" s="16" t="s">
        <v>24</v>
      </c>
      <c r="J37" s="18">
        <v>2005</v>
      </c>
      <c r="K37" s="4">
        <v>2.4180000000000001</v>
      </c>
      <c r="L37" s="4">
        <v>0.155</v>
      </c>
      <c r="M37" s="4">
        <f t="shared" si="1"/>
        <v>0.27838821814150111</v>
      </c>
      <c r="N37" s="4">
        <f t="shared" si="0"/>
        <v>0.56234420064583224</v>
      </c>
      <c r="P37" s="4">
        <v>16.32</v>
      </c>
      <c r="Q37" s="4">
        <f t="shared" si="2"/>
        <v>1.5816326530612244</v>
      </c>
      <c r="R37" s="4">
        <f t="shared" si="3"/>
        <v>2.3265306122448979</v>
      </c>
      <c r="S37" s="4">
        <v>1.7</v>
      </c>
    </row>
    <row r="38" spans="1:21" x14ac:dyDescent="0.25">
      <c r="A38" s="33"/>
      <c r="B38" s="3">
        <v>502</v>
      </c>
      <c r="C38" s="3">
        <v>2006</v>
      </c>
      <c r="D38" s="5">
        <v>39.31</v>
      </c>
      <c r="E38" s="5">
        <v>79.510000000000005</v>
      </c>
      <c r="F38" s="5">
        <v>22.67</v>
      </c>
      <c r="G38" s="5"/>
      <c r="I38" s="16" t="s">
        <v>24</v>
      </c>
      <c r="J38" s="18">
        <v>2006</v>
      </c>
      <c r="K38" s="4">
        <v>2.64</v>
      </c>
      <c r="L38" s="4">
        <v>0.35899999999999999</v>
      </c>
      <c r="M38" s="4">
        <f t="shared" si="1"/>
        <v>0.42367440328629719</v>
      </c>
      <c r="N38" s="4">
        <f t="shared" si="0"/>
        <v>0.85582229463832027</v>
      </c>
      <c r="P38" s="4">
        <v>22.67</v>
      </c>
      <c r="Q38" s="4">
        <f t="shared" si="2"/>
        <v>2.3161290322580643</v>
      </c>
      <c r="R38" s="4">
        <f t="shared" si="3"/>
        <v>3.6632653061224487</v>
      </c>
      <c r="S38" s="4">
        <v>1.7</v>
      </c>
    </row>
    <row r="39" spans="1:21" x14ac:dyDescent="0.25">
      <c r="A39" s="33"/>
      <c r="B39" s="3">
        <v>502</v>
      </c>
      <c r="C39" s="3">
        <v>2007</v>
      </c>
      <c r="D39" s="5">
        <v>44.37</v>
      </c>
      <c r="E39" s="5">
        <v>60.09</v>
      </c>
      <c r="F39" s="5">
        <v>17.46</v>
      </c>
      <c r="G39" s="5"/>
      <c r="I39" s="16" t="s">
        <v>24</v>
      </c>
      <c r="J39" s="18">
        <v>2007</v>
      </c>
      <c r="K39" s="4">
        <v>2.9820000000000002</v>
      </c>
      <c r="L39" s="4">
        <v>0.27139999999999997</v>
      </c>
      <c r="M39" s="4">
        <f t="shared" si="1"/>
        <v>0.36837480912787723</v>
      </c>
      <c r="N39" s="4">
        <f t="shared" si="0"/>
        <v>0.74411711443831197</v>
      </c>
      <c r="P39" s="4">
        <v>17.47</v>
      </c>
      <c r="Q39" s="4">
        <f t="shared" si="2"/>
        <v>1.3227708179808402</v>
      </c>
      <c r="R39" s="4">
        <f t="shared" si="3"/>
        <v>2.3161290322580643</v>
      </c>
      <c r="S39" s="4">
        <v>1.7</v>
      </c>
    </row>
    <row r="40" spans="1:21" x14ac:dyDescent="0.25">
      <c r="A40" s="33"/>
      <c r="B40" s="3">
        <v>502</v>
      </c>
      <c r="C40" s="3">
        <v>2008</v>
      </c>
      <c r="D40" s="5">
        <v>73.84</v>
      </c>
      <c r="E40" s="5">
        <v>56.12</v>
      </c>
      <c r="F40" s="5">
        <v>10.14</v>
      </c>
      <c r="G40" s="5"/>
      <c r="I40" s="16" t="s">
        <v>24</v>
      </c>
      <c r="J40" s="18">
        <v>2008</v>
      </c>
      <c r="K40" s="4">
        <v>4.96</v>
      </c>
      <c r="L40" s="4">
        <v>0.253</v>
      </c>
      <c r="M40" s="4">
        <f t="shared" si="1"/>
        <v>0.35566838487557478</v>
      </c>
      <c r="N40" s="4">
        <f t="shared" si="0"/>
        <v>0.71845013744866104</v>
      </c>
      <c r="P40" s="4">
        <v>10.14</v>
      </c>
      <c r="Q40" s="4">
        <f t="shared" si="2"/>
        <v>1.0727272727272725</v>
      </c>
      <c r="R40" s="4">
        <f t="shared" si="3"/>
        <v>1.4189723320158103</v>
      </c>
      <c r="S40" s="4">
        <v>1.7</v>
      </c>
      <c r="T40" s="4">
        <f>23/42</f>
        <v>0.54761904761904767</v>
      </c>
    </row>
    <row r="41" spans="1:21" x14ac:dyDescent="0.25">
      <c r="A41" s="33"/>
      <c r="B41" s="3">
        <v>502</v>
      </c>
      <c r="C41" s="3">
        <v>2009</v>
      </c>
      <c r="D41" s="5">
        <v>46.12</v>
      </c>
      <c r="E41" s="5">
        <v>17.48</v>
      </c>
      <c r="F41" s="5">
        <v>9.06</v>
      </c>
      <c r="G41" s="5"/>
      <c r="I41" s="16" t="s">
        <v>24</v>
      </c>
      <c r="J41" s="18">
        <v>2009</v>
      </c>
      <c r="K41" s="4">
        <v>3.0990000000000002</v>
      </c>
      <c r="L41" s="4">
        <v>7.8899999999999998E-2</v>
      </c>
      <c r="M41" s="4">
        <f t="shared" si="1"/>
        <v>0.19862024066041203</v>
      </c>
      <c r="N41" s="4">
        <f t="shared" si="0"/>
        <v>0.40121288613403233</v>
      </c>
      <c r="P41" s="4">
        <v>9.0660000000000007</v>
      </c>
      <c r="Q41" s="4">
        <f t="shared" si="2"/>
        <v>3.2065906210392905</v>
      </c>
      <c r="R41" s="4">
        <f t="shared" si="3"/>
        <v>3.4397972116603293</v>
      </c>
      <c r="S41" s="4">
        <v>1.7</v>
      </c>
      <c r="T41" s="4">
        <f>38/42</f>
        <v>0.90476190476190477</v>
      </c>
    </row>
    <row r="42" spans="1:21" x14ac:dyDescent="0.25">
      <c r="A42" s="33" t="s">
        <v>7</v>
      </c>
      <c r="B42" s="3">
        <v>502</v>
      </c>
      <c r="C42" s="3">
        <v>2010</v>
      </c>
      <c r="D42" s="5">
        <v>22.98</v>
      </c>
      <c r="E42" s="5">
        <v>5.67</v>
      </c>
      <c r="F42" s="5">
        <v>10.36</v>
      </c>
      <c r="G42" s="5"/>
      <c r="I42" s="16" t="s">
        <v>24</v>
      </c>
      <c r="J42" s="18">
        <v>2010</v>
      </c>
      <c r="K42" s="4">
        <v>1.544</v>
      </c>
      <c r="L42" s="4">
        <v>2.5499999999999998E-2</v>
      </c>
      <c r="M42" s="4">
        <f t="shared" si="1"/>
        <v>0.11291589790636214</v>
      </c>
      <c r="N42" s="4">
        <f t="shared" si="0"/>
        <v>0.22809011377085153</v>
      </c>
      <c r="O42" s="23">
        <v>502</v>
      </c>
      <c r="P42" s="4">
        <v>10.35</v>
      </c>
      <c r="Q42" s="4">
        <f t="shared" si="2"/>
        <v>3.0941176470588236</v>
      </c>
      <c r="R42" s="4">
        <f t="shared" si="3"/>
        <v>9.9215686274509807</v>
      </c>
      <c r="S42" s="4">
        <v>1.7</v>
      </c>
    </row>
    <row r="43" spans="1:21" x14ac:dyDescent="0.25">
      <c r="A43" s="33"/>
      <c r="B43" s="3">
        <v>502</v>
      </c>
      <c r="C43" s="3">
        <v>2011</v>
      </c>
      <c r="D43" s="5">
        <v>38.44</v>
      </c>
      <c r="E43" s="5">
        <v>66.25</v>
      </c>
      <c r="F43" s="5">
        <v>21.18</v>
      </c>
      <c r="G43" s="5"/>
      <c r="I43" s="16" t="s">
        <v>24</v>
      </c>
      <c r="J43" s="18">
        <v>2011</v>
      </c>
      <c r="K43" s="4">
        <v>2.5819999999999999</v>
      </c>
      <c r="L43" s="4">
        <v>0.29899999999999999</v>
      </c>
      <c r="M43" s="4">
        <f t="shared" si="1"/>
        <v>0.3866522985836241</v>
      </c>
      <c r="N43" s="4">
        <f t="shared" si="0"/>
        <v>0.78103764313892066</v>
      </c>
      <c r="O43" s="26" t="s">
        <v>33</v>
      </c>
      <c r="P43" s="4">
        <v>21.17</v>
      </c>
      <c r="Q43" s="4">
        <f t="shared" si="2"/>
        <v>11.725490196078432</v>
      </c>
      <c r="R43" s="4">
        <f t="shared" si="3"/>
        <v>11.725490196078432</v>
      </c>
      <c r="S43" s="4">
        <v>1.7</v>
      </c>
    </row>
    <row r="44" spans="1:21" x14ac:dyDescent="0.25">
      <c r="A44" s="33"/>
      <c r="B44" s="3">
        <v>502</v>
      </c>
      <c r="C44" s="3">
        <v>2012</v>
      </c>
      <c r="D44" s="5">
        <v>51.09</v>
      </c>
      <c r="E44" s="5">
        <v>16.260000000000002</v>
      </c>
      <c r="F44" s="5">
        <v>7.89</v>
      </c>
      <c r="G44" s="5"/>
      <c r="I44" s="16" t="s">
        <v>24</v>
      </c>
      <c r="J44" s="18">
        <v>2012</v>
      </c>
      <c r="K44" s="4">
        <v>3.43</v>
      </c>
      <c r="L44" s="4">
        <v>7.3300000000000004E-2</v>
      </c>
      <c r="M44" s="4">
        <f t="shared" si="1"/>
        <v>0.19144189719076649</v>
      </c>
      <c r="N44" s="4">
        <f t="shared" si="0"/>
        <v>0.3867126323253483</v>
      </c>
      <c r="O44" s="22">
        <f>MIN(N3:N46)</f>
        <v>0.21662086695422489</v>
      </c>
      <c r="P44" s="4">
        <v>7.89</v>
      </c>
      <c r="Q44" s="4">
        <f t="shared" si="2"/>
        <v>4.0791268758526602</v>
      </c>
      <c r="R44" s="4">
        <f t="shared" si="3"/>
        <v>11.725490196078432</v>
      </c>
      <c r="S44" s="4">
        <v>1.7</v>
      </c>
    </row>
    <row r="45" spans="1:21" x14ac:dyDescent="0.25">
      <c r="A45" s="33"/>
      <c r="B45" s="3">
        <v>502</v>
      </c>
      <c r="C45" s="3">
        <v>2013</v>
      </c>
      <c r="D45" s="5">
        <v>36.11</v>
      </c>
      <c r="E45" s="5">
        <v>24.97</v>
      </c>
      <c r="F45" s="5">
        <v>13.84</v>
      </c>
      <c r="G45" s="5"/>
      <c r="I45" s="16" t="s">
        <v>24</v>
      </c>
      <c r="J45" s="18">
        <v>2013</v>
      </c>
      <c r="K45" s="4">
        <v>2.4260000000000002</v>
      </c>
      <c r="L45" s="4">
        <v>0.11269999999999999</v>
      </c>
      <c r="M45" s="4">
        <f t="shared" si="1"/>
        <v>0.23738154940938438</v>
      </c>
      <c r="N45" s="4">
        <f t="shared" si="0"/>
        <v>0.47951072980695647</v>
      </c>
      <c r="O45" s="26" t="s">
        <v>34</v>
      </c>
      <c r="P45" s="4">
        <v>13.83</v>
      </c>
      <c r="Q45" s="4">
        <f t="shared" si="2"/>
        <v>1.5375170532060025</v>
      </c>
      <c r="R45" s="4">
        <f t="shared" si="3"/>
        <v>4.0791268758526602</v>
      </c>
      <c r="S45" s="4">
        <v>1.7</v>
      </c>
      <c r="T45" s="30" t="s">
        <v>40</v>
      </c>
      <c r="U45" s="28"/>
    </row>
    <row r="46" spans="1:21" x14ac:dyDescent="0.25">
      <c r="A46" s="33"/>
      <c r="B46" s="3">
        <v>502</v>
      </c>
      <c r="C46" s="3">
        <v>2014</v>
      </c>
      <c r="D46" s="5">
        <v>28.85</v>
      </c>
      <c r="E46" s="5">
        <v>6.94</v>
      </c>
      <c r="F46" s="5">
        <v>9.14</v>
      </c>
      <c r="G46" s="5"/>
      <c r="I46" s="16" t="s">
        <v>24</v>
      </c>
      <c r="J46" s="18">
        <v>2014</v>
      </c>
      <c r="K46" s="4">
        <v>1.9379999999999999</v>
      </c>
      <c r="L46" s="4">
        <v>3.1300000000000001E-2</v>
      </c>
      <c r="M46" s="4">
        <f t="shared" si="1"/>
        <v>0.12509996003196805</v>
      </c>
      <c r="N46" s="4">
        <f t="shared" si="0"/>
        <v>0.25270191926457547</v>
      </c>
      <c r="O46" s="22">
        <f>MAX(N3:N46)</f>
        <v>0.85582229463832027</v>
      </c>
      <c r="P46" s="4">
        <v>9.14</v>
      </c>
      <c r="Q46" s="4">
        <f t="shared" si="2"/>
        <v>3.6006389776357826</v>
      </c>
      <c r="R46" s="4">
        <f t="shared" si="3"/>
        <v>3.6006389776357826</v>
      </c>
      <c r="S46" s="4">
        <v>1.7</v>
      </c>
      <c r="T46" s="27">
        <v>222</v>
      </c>
      <c r="U46" s="28"/>
    </row>
    <row r="47" spans="1:21" x14ac:dyDescent="0.25">
      <c r="A47" s="34" t="s">
        <v>9</v>
      </c>
      <c r="B47" s="3">
        <v>222</v>
      </c>
      <c r="C47" s="3">
        <v>1969</v>
      </c>
      <c r="D47" s="5">
        <v>37.33</v>
      </c>
      <c r="E47" s="5">
        <v>26.36</v>
      </c>
      <c r="F47" s="5">
        <v>13.75</v>
      </c>
      <c r="G47" s="5"/>
      <c r="I47" s="16" t="s">
        <v>25</v>
      </c>
      <c r="J47" s="18">
        <v>1969</v>
      </c>
      <c r="K47" s="4">
        <v>2.5099999999999998</v>
      </c>
      <c r="L47" s="4">
        <v>0.11899999999999999</v>
      </c>
      <c r="M47" s="4">
        <f t="shared" si="1"/>
        <v>0.24392621835300934</v>
      </c>
      <c r="N47" s="4">
        <f t="shared" si="0"/>
        <v>0.4927309610730789</v>
      </c>
      <c r="P47" s="4">
        <v>13.75</v>
      </c>
      <c r="S47" s="4">
        <v>1.74</v>
      </c>
      <c r="T47" s="29" t="s">
        <v>36</v>
      </c>
      <c r="U47" s="28">
        <f>COUNTIF(Q47:Q92,"&gt;1.74")</f>
        <v>23</v>
      </c>
    </row>
    <row r="48" spans="1:21" x14ac:dyDescent="0.25">
      <c r="A48" s="34"/>
      <c r="B48" s="3">
        <v>222</v>
      </c>
      <c r="C48" s="3">
        <v>1970</v>
      </c>
      <c r="D48" s="5">
        <v>24.13</v>
      </c>
      <c r="E48" s="5">
        <v>15.69</v>
      </c>
      <c r="F48" s="5">
        <v>16.41</v>
      </c>
      <c r="G48" s="5"/>
      <c r="I48" s="16" t="s">
        <v>25</v>
      </c>
      <c r="J48" s="18">
        <v>1970</v>
      </c>
      <c r="K48" s="4">
        <v>1.62</v>
      </c>
      <c r="L48" s="4">
        <v>7.0999999999999994E-2</v>
      </c>
      <c r="M48" s="4">
        <f t="shared" si="1"/>
        <v>0.18841443681416772</v>
      </c>
      <c r="N48" s="4">
        <f t="shared" si="0"/>
        <v>0.38059716236461882</v>
      </c>
      <c r="O48" s="25" t="s">
        <v>35</v>
      </c>
      <c r="P48" s="4">
        <v>16.41</v>
      </c>
      <c r="Q48" s="4">
        <f>(MAX(L47:L48)/MIN(L47:L48))</f>
        <v>1.676056338028169</v>
      </c>
      <c r="S48" s="4">
        <v>1.74</v>
      </c>
      <c r="T48" s="29" t="s">
        <v>37</v>
      </c>
      <c r="U48" s="28">
        <f>COUNTIF(R47:R92,"&gt;1.74")</f>
        <v>38</v>
      </c>
    </row>
    <row r="49" spans="1:21" x14ac:dyDescent="0.25">
      <c r="A49" s="34"/>
      <c r="B49" s="3">
        <v>222</v>
      </c>
      <c r="C49" s="3">
        <v>1971</v>
      </c>
      <c r="D49" s="5">
        <v>30.44</v>
      </c>
      <c r="E49" s="5">
        <v>10.19</v>
      </c>
      <c r="F49" s="5">
        <v>10.48</v>
      </c>
      <c r="G49" s="5"/>
      <c r="I49" s="16" t="s">
        <v>25</v>
      </c>
      <c r="J49" s="18">
        <v>1971</v>
      </c>
      <c r="K49" s="4">
        <v>2.04</v>
      </c>
      <c r="L49" s="4">
        <v>0.04</v>
      </c>
      <c r="M49" s="4">
        <f t="shared" si="1"/>
        <v>0.1414213562373095</v>
      </c>
      <c r="N49" s="4">
        <f t="shared" si="0"/>
        <v>0.28567113959936519</v>
      </c>
      <c r="O49" s="24">
        <f>AVERAGE(N3:N45)</f>
        <v>0.44609556071031925</v>
      </c>
      <c r="P49" s="4">
        <v>10.48</v>
      </c>
      <c r="Q49" s="4">
        <f t="shared" ref="Q49:Q92" si="4">(MAX(L48:L49)/MIN(L48:L49))</f>
        <v>1.7749999999999999</v>
      </c>
      <c r="R49" s="4">
        <f>(MAX(L47:L49)/MIN(L47:L49))</f>
        <v>2.9749999999999996</v>
      </c>
      <c r="S49" s="4">
        <v>1.74</v>
      </c>
      <c r="T49" s="28"/>
      <c r="U49" s="28"/>
    </row>
    <row r="50" spans="1:21" x14ac:dyDescent="0.25">
      <c r="A50" s="34"/>
      <c r="B50" s="3">
        <v>222</v>
      </c>
      <c r="C50" s="3">
        <v>1972</v>
      </c>
      <c r="D50" s="5">
        <v>22.76</v>
      </c>
      <c r="E50" s="5">
        <v>16.010000000000002</v>
      </c>
      <c r="F50" s="5">
        <v>17.579999999999998</v>
      </c>
      <c r="G50" s="5"/>
      <c r="I50" s="16" t="s">
        <v>25</v>
      </c>
      <c r="J50" s="18">
        <v>1972</v>
      </c>
      <c r="K50" s="4">
        <v>1.52</v>
      </c>
      <c r="L50" s="4">
        <v>7.1999999999999995E-2</v>
      </c>
      <c r="M50" s="4">
        <f t="shared" si="1"/>
        <v>0.18973665961010275</v>
      </c>
      <c r="N50" s="4">
        <f t="shared" si="0"/>
        <v>0.38326805241240758</v>
      </c>
      <c r="P50" s="4">
        <v>17.579999999999998</v>
      </c>
      <c r="Q50" s="4">
        <f t="shared" si="4"/>
        <v>1.7999999999999998</v>
      </c>
      <c r="R50" s="4">
        <f t="shared" ref="R50:R92" si="5">(MAX(L48:L50)/MIN(L48:L50))</f>
        <v>1.7999999999999998</v>
      </c>
      <c r="S50" s="4">
        <v>1.74</v>
      </c>
      <c r="T50" s="29" t="s">
        <v>38</v>
      </c>
      <c r="U50" s="28">
        <f>COUNT(Q47:Q92)</f>
        <v>42</v>
      </c>
    </row>
    <row r="51" spans="1:21" x14ac:dyDescent="0.25">
      <c r="A51" s="34"/>
      <c r="B51" s="3">
        <v>222</v>
      </c>
      <c r="C51" s="3">
        <v>1973</v>
      </c>
      <c r="D51" s="5">
        <v>51.6</v>
      </c>
      <c r="E51" s="5">
        <v>19.88</v>
      </c>
      <c r="F51" s="5">
        <v>8.64</v>
      </c>
      <c r="G51" s="5"/>
      <c r="I51" s="16" t="s">
        <v>25</v>
      </c>
      <c r="J51" s="18">
        <v>1973</v>
      </c>
      <c r="K51" s="4">
        <v>3.46</v>
      </c>
      <c r="L51" s="4">
        <v>8.8999999999999996E-2</v>
      </c>
      <c r="M51" s="4">
        <f t="shared" si="1"/>
        <v>0.21095023109728986</v>
      </c>
      <c r="N51" s="4">
        <f t="shared" si="0"/>
        <v>0.42611946681652552</v>
      </c>
      <c r="P51" s="4">
        <v>8.64</v>
      </c>
      <c r="Q51" s="4">
        <f t="shared" si="4"/>
        <v>1.2361111111111112</v>
      </c>
      <c r="R51" s="4">
        <f t="shared" si="5"/>
        <v>2.2249999999999996</v>
      </c>
      <c r="S51" s="4">
        <v>1.74</v>
      </c>
    </row>
    <row r="52" spans="1:21" x14ac:dyDescent="0.25">
      <c r="A52" s="34"/>
      <c r="B52" s="3">
        <v>222</v>
      </c>
      <c r="C52" s="3">
        <v>1974</v>
      </c>
      <c r="D52" s="5" t="s">
        <v>17</v>
      </c>
      <c r="E52" s="5" t="s">
        <v>17</v>
      </c>
      <c r="F52" s="5" t="s">
        <v>17</v>
      </c>
      <c r="G52" s="5"/>
      <c r="I52" s="16" t="s">
        <v>25</v>
      </c>
      <c r="J52" s="18">
        <v>1974</v>
      </c>
      <c r="S52" s="4">
        <v>1.74</v>
      </c>
    </row>
    <row r="53" spans="1:21" x14ac:dyDescent="0.25">
      <c r="A53" s="34"/>
      <c r="B53" s="3">
        <v>222</v>
      </c>
      <c r="C53" s="3">
        <v>1975</v>
      </c>
      <c r="D53" s="5" t="s">
        <v>17</v>
      </c>
      <c r="E53" s="5" t="s">
        <v>17</v>
      </c>
      <c r="F53" s="5" t="s">
        <v>17</v>
      </c>
      <c r="G53" s="5"/>
      <c r="I53" s="16" t="s">
        <v>25</v>
      </c>
      <c r="J53" s="18">
        <v>1975</v>
      </c>
      <c r="S53" s="4">
        <v>1.74</v>
      </c>
    </row>
    <row r="54" spans="1:21" x14ac:dyDescent="0.25">
      <c r="A54" s="34"/>
      <c r="B54" s="3">
        <v>222</v>
      </c>
      <c r="C54" s="3">
        <v>1976</v>
      </c>
      <c r="D54" s="5">
        <v>19.3</v>
      </c>
      <c r="E54" s="5">
        <v>24.89</v>
      </c>
      <c r="F54" s="5">
        <v>25.84</v>
      </c>
      <c r="G54" s="5"/>
      <c r="I54" s="16" t="s">
        <v>25</v>
      </c>
      <c r="J54" s="18">
        <v>1976</v>
      </c>
      <c r="K54" s="4">
        <v>1.29</v>
      </c>
      <c r="L54" s="4">
        <v>0.112</v>
      </c>
      <c r="M54" s="4">
        <f t="shared" ref="M54:M67" si="6">SQRT(2*L54)/4</f>
        <v>0.11832159566199232</v>
      </c>
      <c r="N54" s="4">
        <f t="shared" si="0"/>
        <v>0.23900962323722449</v>
      </c>
      <c r="P54" s="4">
        <v>25.84</v>
      </c>
      <c r="S54" s="4">
        <v>1.74</v>
      </c>
    </row>
    <row r="55" spans="1:21" x14ac:dyDescent="0.25">
      <c r="A55" s="34"/>
      <c r="B55" s="3">
        <v>222</v>
      </c>
      <c r="C55" s="3">
        <v>1977</v>
      </c>
      <c r="D55" s="5">
        <v>19.350000000000001</v>
      </c>
      <c r="E55" s="5">
        <v>46.38</v>
      </c>
      <c r="F55" s="5">
        <v>35.18</v>
      </c>
      <c r="G55" s="5"/>
      <c r="I55" s="16" t="s">
        <v>25</v>
      </c>
      <c r="J55" s="18">
        <v>1977</v>
      </c>
      <c r="K55" s="4">
        <v>1.3</v>
      </c>
      <c r="L55" s="4">
        <v>0.20899999999999999</v>
      </c>
      <c r="M55" s="4">
        <f t="shared" si="6"/>
        <v>0.16163229875244614</v>
      </c>
      <c r="N55" s="4">
        <f t="shared" si="0"/>
        <v>0.32649724347994119</v>
      </c>
      <c r="P55" s="4">
        <v>35.18</v>
      </c>
      <c r="Q55" s="4">
        <f t="shared" si="4"/>
        <v>1.8660714285714284</v>
      </c>
      <c r="R55" s="4">
        <f t="shared" si="5"/>
        <v>1.8660714285714284</v>
      </c>
      <c r="S55" s="4">
        <v>1.74</v>
      </c>
    </row>
    <row r="56" spans="1:21" x14ac:dyDescent="0.25">
      <c r="A56" s="34"/>
      <c r="B56" s="3">
        <v>222</v>
      </c>
      <c r="C56" s="3">
        <v>1978</v>
      </c>
      <c r="D56" s="5">
        <v>10.98</v>
      </c>
      <c r="E56" s="5">
        <v>11.61</v>
      </c>
      <c r="F56" s="5">
        <v>31.03</v>
      </c>
      <c r="G56" s="5"/>
      <c r="I56" s="16" t="s">
        <v>25</v>
      </c>
      <c r="J56" s="18">
        <v>1978</v>
      </c>
      <c r="K56" s="4">
        <v>0.73799999999999999</v>
      </c>
      <c r="L56" s="4">
        <v>5.1999999999999998E-2</v>
      </c>
      <c r="M56" s="4">
        <f t="shared" si="6"/>
        <v>8.06225774829855E-2</v>
      </c>
      <c r="N56" s="4">
        <f t="shared" si="0"/>
        <v>0.16285760651563072</v>
      </c>
      <c r="P56" s="4">
        <v>31.03</v>
      </c>
      <c r="Q56" s="4">
        <f t="shared" si="4"/>
        <v>4.0192307692307692</v>
      </c>
      <c r="R56" s="4">
        <f t="shared" si="5"/>
        <v>4.0192307692307692</v>
      </c>
      <c r="S56" s="4">
        <v>1.74</v>
      </c>
    </row>
    <row r="57" spans="1:21" x14ac:dyDescent="0.25">
      <c r="A57" s="34"/>
      <c r="B57" s="3">
        <v>222</v>
      </c>
      <c r="C57" s="3">
        <v>1979</v>
      </c>
      <c r="D57" s="5">
        <v>45.53</v>
      </c>
      <c r="E57" s="5">
        <v>16.739999999999998</v>
      </c>
      <c r="F57" s="5">
        <v>8.98</v>
      </c>
      <c r="G57" s="5"/>
      <c r="I57" s="16" t="s">
        <v>25</v>
      </c>
      <c r="J57" s="18">
        <v>1979</v>
      </c>
      <c r="K57" s="4">
        <v>3.0590000000000002</v>
      </c>
      <c r="L57" s="4">
        <v>7.4999999999999997E-2</v>
      </c>
      <c r="M57" s="4">
        <f t="shared" si="6"/>
        <v>9.6824583655185426E-2</v>
      </c>
      <c r="N57" s="4">
        <f t="shared" si="0"/>
        <v>0.19558565898347458</v>
      </c>
      <c r="P57" s="4">
        <v>8.98</v>
      </c>
      <c r="Q57" s="4">
        <f t="shared" si="4"/>
        <v>1.4423076923076923</v>
      </c>
      <c r="R57" s="4">
        <f t="shared" si="5"/>
        <v>4.0192307692307692</v>
      </c>
      <c r="S57" s="4">
        <v>1.74</v>
      </c>
    </row>
    <row r="58" spans="1:21" x14ac:dyDescent="0.25">
      <c r="A58" s="34"/>
      <c r="B58" s="3">
        <v>222</v>
      </c>
      <c r="C58" s="3">
        <v>1980</v>
      </c>
      <c r="D58" s="5">
        <v>31.78</v>
      </c>
      <c r="E58" s="5">
        <v>9.66</v>
      </c>
      <c r="F58" s="5">
        <v>9.75</v>
      </c>
      <c r="G58" s="5"/>
      <c r="I58" s="16" t="s">
        <v>25</v>
      </c>
      <c r="J58" s="18">
        <v>1980</v>
      </c>
      <c r="K58" s="4">
        <v>2.1349999999999998</v>
      </c>
      <c r="L58" s="4">
        <v>4.2999999999999997E-2</v>
      </c>
      <c r="M58" s="4">
        <f t="shared" si="6"/>
        <v>7.3314391493075892E-2</v>
      </c>
      <c r="N58" s="4">
        <f t="shared" si="0"/>
        <v>0.14809507081601331</v>
      </c>
      <c r="P58" s="4">
        <v>9.7799999999999994</v>
      </c>
      <c r="Q58" s="4">
        <f t="shared" si="4"/>
        <v>1.7441860465116279</v>
      </c>
      <c r="R58" s="4">
        <f t="shared" si="5"/>
        <v>1.7441860465116279</v>
      </c>
      <c r="S58" s="4">
        <v>1.74</v>
      </c>
    </row>
    <row r="59" spans="1:21" x14ac:dyDescent="0.25">
      <c r="A59" s="33" t="s">
        <v>8</v>
      </c>
      <c r="B59" s="3">
        <v>222</v>
      </c>
      <c r="C59" s="3">
        <v>1981</v>
      </c>
      <c r="D59" s="5">
        <v>33.64</v>
      </c>
      <c r="E59" s="5">
        <v>3.97</v>
      </c>
      <c r="F59" s="5">
        <v>5.9</v>
      </c>
      <c r="G59" s="5"/>
      <c r="I59" s="16" t="s">
        <v>25</v>
      </c>
      <c r="J59" s="18">
        <v>1981</v>
      </c>
      <c r="K59" s="4">
        <v>2.2599999999999998</v>
      </c>
      <c r="L59" s="4">
        <v>1.7000000000000001E-2</v>
      </c>
      <c r="M59" s="4">
        <f t="shared" si="6"/>
        <v>4.6097722286464436E-2</v>
      </c>
      <c r="N59" s="4">
        <f t="shared" si="0"/>
        <v>9.3117399018658162E-2</v>
      </c>
      <c r="P59" s="4">
        <v>5.92</v>
      </c>
      <c r="Q59" s="4">
        <f t="shared" si="4"/>
        <v>2.5294117647058818</v>
      </c>
      <c r="R59" s="4">
        <f t="shared" si="5"/>
        <v>4.4117647058823524</v>
      </c>
      <c r="S59" s="4">
        <v>1.74</v>
      </c>
    </row>
    <row r="60" spans="1:21" x14ac:dyDescent="0.25">
      <c r="A60" s="33"/>
      <c r="B60" s="3">
        <v>222</v>
      </c>
      <c r="C60" s="3">
        <v>1982</v>
      </c>
      <c r="D60" s="5">
        <v>33.08</v>
      </c>
      <c r="E60" s="5">
        <v>11.69</v>
      </c>
      <c r="F60" s="5">
        <v>10.33</v>
      </c>
      <c r="G60" s="5"/>
      <c r="I60" s="16" t="s">
        <v>25</v>
      </c>
      <c r="J60" s="18">
        <v>1982</v>
      </c>
      <c r="K60" s="4">
        <v>2.2200000000000002</v>
      </c>
      <c r="L60" s="4">
        <v>5.28E-2</v>
      </c>
      <c r="M60" s="4">
        <f t="shared" si="6"/>
        <v>8.1240384046359609E-2</v>
      </c>
      <c r="N60" s="4">
        <f t="shared" si="0"/>
        <v>0.1641055757736464</v>
      </c>
      <c r="P60" s="4">
        <v>10.33</v>
      </c>
      <c r="Q60" s="4">
        <f t="shared" si="4"/>
        <v>3.1058823529411761</v>
      </c>
      <c r="R60" s="4">
        <f t="shared" si="5"/>
        <v>3.1058823529411761</v>
      </c>
      <c r="S60" s="4">
        <v>1.74</v>
      </c>
    </row>
    <row r="61" spans="1:21" x14ac:dyDescent="0.25">
      <c r="A61" s="33"/>
      <c r="B61" s="3">
        <v>222</v>
      </c>
      <c r="C61" s="3">
        <v>1983</v>
      </c>
      <c r="D61" s="5">
        <v>17.079999999999998</v>
      </c>
      <c r="E61" s="5">
        <v>11.24</v>
      </c>
      <c r="F61" s="5">
        <v>19.63</v>
      </c>
      <c r="G61" s="5"/>
      <c r="I61" s="16" t="s">
        <v>25</v>
      </c>
      <c r="J61" s="18">
        <v>1983</v>
      </c>
      <c r="K61" s="4">
        <v>1.1399999999999999</v>
      </c>
      <c r="L61" s="4">
        <v>5.0700000000000002E-2</v>
      </c>
      <c r="M61" s="4">
        <f t="shared" si="6"/>
        <v>7.9608416640453289E-2</v>
      </c>
      <c r="N61" s="4">
        <f t="shared" si="0"/>
        <v>0.16080900161371564</v>
      </c>
      <c r="P61" s="4">
        <v>19.63</v>
      </c>
      <c r="Q61" s="4">
        <f t="shared" si="4"/>
        <v>1.0414201183431953</v>
      </c>
      <c r="R61" s="4">
        <f t="shared" si="5"/>
        <v>3.1058823529411761</v>
      </c>
      <c r="S61" s="4">
        <v>1.74</v>
      </c>
    </row>
    <row r="62" spans="1:21" x14ac:dyDescent="0.25">
      <c r="A62" s="33"/>
      <c r="B62" s="3">
        <v>222</v>
      </c>
      <c r="C62" s="3">
        <v>1984</v>
      </c>
      <c r="D62" s="5">
        <v>43.02</v>
      </c>
      <c r="E62" s="5">
        <v>28.43</v>
      </c>
      <c r="F62" s="5">
        <v>12.39</v>
      </c>
      <c r="G62" s="5"/>
      <c r="I62" s="16" t="s">
        <v>25</v>
      </c>
      <c r="J62" s="18">
        <v>1984</v>
      </c>
      <c r="K62" s="4">
        <v>2.89</v>
      </c>
      <c r="L62" s="4">
        <v>0.128</v>
      </c>
      <c r="M62" s="4">
        <f t="shared" si="6"/>
        <v>0.12649110640673517</v>
      </c>
      <c r="N62" s="4">
        <f t="shared" si="0"/>
        <v>0.25551203494160502</v>
      </c>
      <c r="P62" s="4">
        <v>12.39</v>
      </c>
      <c r="Q62" s="4">
        <f t="shared" si="4"/>
        <v>2.5246548323471401</v>
      </c>
      <c r="R62" s="4">
        <f t="shared" si="5"/>
        <v>2.5246548323471401</v>
      </c>
      <c r="S62" s="4">
        <v>1.74</v>
      </c>
    </row>
    <row r="63" spans="1:21" x14ac:dyDescent="0.25">
      <c r="A63" s="33"/>
      <c r="B63" s="3">
        <v>222</v>
      </c>
      <c r="C63" s="3">
        <v>1985</v>
      </c>
      <c r="D63" s="5">
        <v>22.05</v>
      </c>
      <c r="E63" s="5">
        <v>38.74</v>
      </c>
      <c r="F63" s="5">
        <v>28.22</v>
      </c>
      <c r="G63" s="5"/>
      <c r="I63" s="16" t="s">
        <v>25</v>
      </c>
      <c r="J63" s="18">
        <v>1985</v>
      </c>
      <c r="K63" s="4">
        <v>1.48</v>
      </c>
      <c r="L63" s="4">
        <v>0.17399999999999999</v>
      </c>
      <c r="M63" s="4">
        <f t="shared" si="6"/>
        <v>0.14747881203752625</v>
      </c>
      <c r="N63" s="4">
        <f t="shared" si="0"/>
        <v>0.29790720031580303</v>
      </c>
      <c r="P63" s="4">
        <v>28.22</v>
      </c>
      <c r="Q63" s="4">
        <f t="shared" si="4"/>
        <v>1.3593749999999998</v>
      </c>
      <c r="R63" s="4">
        <f t="shared" si="5"/>
        <v>3.4319526627218933</v>
      </c>
      <c r="S63" s="4">
        <v>1.74</v>
      </c>
    </row>
    <row r="64" spans="1:21" x14ac:dyDescent="0.25">
      <c r="A64" s="33"/>
      <c r="B64" s="3">
        <v>222</v>
      </c>
      <c r="C64" s="3">
        <v>1986</v>
      </c>
      <c r="D64" s="5">
        <v>13.23</v>
      </c>
      <c r="E64" s="5">
        <v>7.89</v>
      </c>
      <c r="F64" s="5">
        <v>20.96</v>
      </c>
      <c r="G64" s="5"/>
      <c r="I64" s="16" t="s">
        <v>25</v>
      </c>
      <c r="J64" s="18">
        <v>1986</v>
      </c>
      <c r="K64" s="4">
        <v>0.88900000000000001</v>
      </c>
      <c r="L64" s="4">
        <v>3.4000000000000002E-2</v>
      </c>
      <c r="M64" s="4">
        <f t="shared" si="6"/>
        <v>6.5192024052026495E-2</v>
      </c>
      <c r="N64" s="4">
        <f t="shared" si="0"/>
        <v>0.13168788858509353</v>
      </c>
      <c r="P64" s="4">
        <v>20.96</v>
      </c>
      <c r="Q64" s="4">
        <f t="shared" si="4"/>
        <v>5.117647058823529</v>
      </c>
      <c r="R64" s="4">
        <f t="shared" si="5"/>
        <v>5.117647058823529</v>
      </c>
      <c r="S64" s="4">
        <v>1.74</v>
      </c>
    </row>
    <row r="65" spans="1:19" x14ac:dyDescent="0.25">
      <c r="A65" s="33"/>
      <c r="B65" s="3">
        <v>222</v>
      </c>
      <c r="C65" s="3">
        <v>1987</v>
      </c>
      <c r="D65" s="5">
        <v>12.57</v>
      </c>
      <c r="E65" s="5">
        <v>4.07</v>
      </c>
      <c r="F65" s="5">
        <v>16.05</v>
      </c>
      <c r="G65" s="5"/>
      <c r="I65" s="16" t="s">
        <v>25</v>
      </c>
      <c r="J65" s="18">
        <v>1987</v>
      </c>
      <c r="K65" s="4">
        <v>0.84499999999999997</v>
      </c>
      <c r="L65" s="4">
        <v>1.84E-2</v>
      </c>
      <c r="M65" s="4">
        <f t="shared" si="6"/>
        <v>4.7958315233127193E-2</v>
      </c>
      <c r="N65" s="4">
        <f t="shared" si="0"/>
        <v>9.6875796770916928E-2</v>
      </c>
      <c r="P65" s="4">
        <v>16.05</v>
      </c>
      <c r="Q65" s="4">
        <f t="shared" si="4"/>
        <v>1.847826086956522</v>
      </c>
      <c r="R65" s="4">
        <f t="shared" si="5"/>
        <v>9.4565217391304337</v>
      </c>
      <c r="S65" s="4">
        <v>1.74</v>
      </c>
    </row>
    <row r="66" spans="1:19" x14ac:dyDescent="0.25">
      <c r="A66" s="33"/>
      <c r="B66" s="3">
        <v>222</v>
      </c>
      <c r="C66" s="3">
        <v>1988</v>
      </c>
      <c r="D66" s="5">
        <v>22.95</v>
      </c>
      <c r="E66" s="5">
        <v>5.62</v>
      </c>
      <c r="F66" s="5">
        <v>10.33</v>
      </c>
      <c r="G66" s="5"/>
      <c r="I66" s="16" t="s">
        <v>25</v>
      </c>
      <c r="J66" s="18">
        <v>1988</v>
      </c>
      <c r="K66" s="4">
        <v>1.54</v>
      </c>
      <c r="L66" s="4">
        <v>2.5000000000000001E-2</v>
      </c>
      <c r="M66" s="4">
        <f t="shared" si="6"/>
        <v>5.5901699437494741E-2</v>
      </c>
      <c r="N66" s="4">
        <f t="shared" si="0"/>
        <v>0.11292143286373937</v>
      </c>
      <c r="P66" s="4">
        <v>10.33</v>
      </c>
      <c r="Q66" s="4">
        <f t="shared" si="4"/>
        <v>1.3586956521739131</v>
      </c>
      <c r="R66" s="4">
        <f t="shared" si="5"/>
        <v>1.847826086956522</v>
      </c>
      <c r="S66" s="4">
        <v>1.74</v>
      </c>
    </row>
    <row r="67" spans="1:19" x14ac:dyDescent="0.25">
      <c r="A67" s="33"/>
      <c r="B67" s="3">
        <v>222</v>
      </c>
      <c r="C67" s="3">
        <v>1989</v>
      </c>
      <c r="D67" s="5">
        <v>22.08</v>
      </c>
      <c r="E67" s="5">
        <v>8.8000000000000007</v>
      </c>
      <c r="F67" s="5">
        <v>13.43</v>
      </c>
      <c r="G67" s="5"/>
      <c r="I67" s="16" t="s">
        <v>25</v>
      </c>
      <c r="J67" s="18">
        <v>1989</v>
      </c>
      <c r="K67" s="4">
        <v>1.48</v>
      </c>
      <c r="L67" s="4">
        <v>3.9E-2</v>
      </c>
      <c r="M67" s="4">
        <f t="shared" si="6"/>
        <v>6.9821200218844706E-2</v>
      </c>
      <c r="N67" s="4">
        <f t="shared" si="0"/>
        <v>0.14103882444206631</v>
      </c>
      <c r="P67" s="4">
        <v>13.43</v>
      </c>
      <c r="Q67" s="4">
        <f t="shared" si="4"/>
        <v>1.5599999999999998</v>
      </c>
      <c r="R67" s="4">
        <f t="shared" si="5"/>
        <v>2.1195652173913042</v>
      </c>
      <c r="S67" s="4">
        <v>1.74</v>
      </c>
    </row>
    <row r="68" spans="1:19" x14ac:dyDescent="0.25">
      <c r="A68" s="33"/>
      <c r="B68" s="3">
        <v>222</v>
      </c>
      <c r="C68" s="3">
        <v>1990</v>
      </c>
      <c r="D68" s="5">
        <v>23.49</v>
      </c>
      <c r="E68" s="5">
        <v>13.41</v>
      </c>
      <c r="F68" s="5">
        <v>15.58</v>
      </c>
      <c r="G68" s="5"/>
      <c r="I68" s="16" t="s">
        <v>25</v>
      </c>
      <c r="J68" s="18">
        <v>1990</v>
      </c>
      <c r="K68" s="4">
        <v>1.579</v>
      </c>
      <c r="L68" s="4">
        <v>6.0499999999999998E-2</v>
      </c>
      <c r="M68" s="4">
        <f t="shared" ref="M68:M92" si="7">SQRT(2*L68)/4</f>
        <v>8.696263565463043E-2</v>
      </c>
      <c r="N68" s="4">
        <f t="shared" ref="N68:N92" si="8">M68*2.02</f>
        <v>0.17566452402235347</v>
      </c>
      <c r="P68" s="4">
        <v>15.58</v>
      </c>
      <c r="Q68" s="4">
        <f t="shared" si="4"/>
        <v>1.5512820512820513</v>
      </c>
      <c r="R68" s="4">
        <f t="shared" si="5"/>
        <v>2.42</v>
      </c>
      <c r="S68" s="4">
        <v>1.74</v>
      </c>
    </row>
    <row r="69" spans="1:19" x14ac:dyDescent="0.25">
      <c r="A69" s="33" t="s">
        <v>10</v>
      </c>
      <c r="B69" s="3">
        <v>222</v>
      </c>
      <c r="C69" s="3">
        <v>1991</v>
      </c>
      <c r="D69" s="5">
        <v>27.69</v>
      </c>
      <c r="E69" s="5">
        <v>6.91</v>
      </c>
      <c r="F69" s="5">
        <v>9.49</v>
      </c>
      <c r="G69" s="5"/>
      <c r="I69" s="16" t="s">
        <v>25</v>
      </c>
      <c r="J69" s="18">
        <v>1991</v>
      </c>
      <c r="K69" s="4">
        <v>1.86</v>
      </c>
      <c r="L69" s="4">
        <v>3.1199999999999999E-2</v>
      </c>
      <c r="M69" s="4">
        <f t="shared" si="7"/>
        <v>6.244997998398398E-2</v>
      </c>
      <c r="N69" s="4">
        <f t="shared" si="8"/>
        <v>0.12614895956764763</v>
      </c>
      <c r="P69" s="4">
        <v>9.49</v>
      </c>
      <c r="Q69" s="4">
        <f t="shared" si="4"/>
        <v>1.9391025641025641</v>
      </c>
      <c r="R69" s="4">
        <f t="shared" si="5"/>
        <v>1.9391025641025641</v>
      </c>
      <c r="S69" s="4">
        <v>1.74</v>
      </c>
    </row>
    <row r="70" spans="1:19" x14ac:dyDescent="0.25">
      <c r="A70" s="33"/>
      <c r="B70" s="3">
        <v>222</v>
      </c>
      <c r="C70" s="3">
        <v>1992</v>
      </c>
      <c r="D70" s="5">
        <v>27.79</v>
      </c>
      <c r="E70" s="5">
        <v>7.63</v>
      </c>
      <c r="F70" s="5">
        <v>9.94</v>
      </c>
      <c r="G70" s="5"/>
      <c r="I70" s="16" t="s">
        <v>25</v>
      </c>
      <c r="J70" s="18">
        <v>1992</v>
      </c>
      <c r="K70" s="4">
        <v>1.86</v>
      </c>
      <c r="L70" s="4">
        <v>3.44E-2</v>
      </c>
      <c r="M70" s="4">
        <f t="shared" si="7"/>
        <v>6.5574385243020006E-2</v>
      </c>
      <c r="N70" s="4">
        <f t="shared" si="8"/>
        <v>0.1324602581909004</v>
      </c>
      <c r="P70" s="4">
        <v>9.94</v>
      </c>
      <c r="Q70" s="4">
        <f t="shared" si="4"/>
        <v>1.1025641025641026</v>
      </c>
      <c r="R70" s="4">
        <f t="shared" si="5"/>
        <v>1.9391025641025641</v>
      </c>
      <c r="S70" s="4">
        <v>1.74</v>
      </c>
    </row>
    <row r="71" spans="1:19" x14ac:dyDescent="0.25">
      <c r="A71" s="33"/>
      <c r="B71" s="3">
        <v>222</v>
      </c>
      <c r="C71" s="3">
        <v>1993</v>
      </c>
      <c r="D71" s="5">
        <v>24.41</v>
      </c>
      <c r="E71" s="5">
        <v>13.43</v>
      </c>
      <c r="F71" s="5">
        <v>15.01</v>
      </c>
      <c r="G71" s="5"/>
      <c r="I71" s="16" t="s">
        <v>25</v>
      </c>
      <c r="J71" s="18">
        <v>1993</v>
      </c>
      <c r="K71" s="4">
        <v>1.64</v>
      </c>
      <c r="L71" s="4">
        <v>6.0600000000000001E-2</v>
      </c>
      <c r="M71" s="4">
        <f t="shared" si="7"/>
        <v>8.7034475927646057E-2</v>
      </c>
      <c r="N71" s="4">
        <f t="shared" si="8"/>
        <v>0.17580964137384503</v>
      </c>
      <c r="P71" s="4">
        <v>15.01</v>
      </c>
      <c r="Q71" s="4">
        <f t="shared" si="4"/>
        <v>1.7616279069767442</v>
      </c>
      <c r="R71" s="4">
        <f t="shared" si="5"/>
        <v>1.9423076923076925</v>
      </c>
      <c r="S71" s="4">
        <v>1.74</v>
      </c>
    </row>
    <row r="72" spans="1:19" x14ac:dyDescent="0.25">
      <c r="A72" s="33"/>
      <c r="B72" s="3">
        <v>222</v>
      </c>
      <c r="C72" s="3">
        <v>1994</v>
      </c>
      <c r="D72" s="5">
        <v>22.59</v>
      </c>
      <c r="E72" s="5">
        <v>4.8099999999999996</v>
      </c>
      <c r="F72" s="5">
        <v>9.7050000000000001</v>
      </c>
      <c r="G72" s="5"/>
      <c r="I72" s="16" t="s">
        <v>25</v>
      </c>
      <c r="J72" s="18">
        <v>1994</v>
      </c>
      <c r="K72" s="4">
        <v>1.51</v>
      </c>
      <c r="L72" s="4">
        <v>2.1700000000000001E-2</v>
      </c>
      <c r="M72" s="4">
        <f t="shared" si="7"/>
        <v>5.208166663999915E-2</v>
      </c>
      <c r="N72" s="4">
        <f t="shared" si="8"/>
        <v>0.10520496661279828</v>
      </c>
      <c r="P72" s="4">
        <v>9.6999999999999993</v>
      </c>
      <c r="Q72" s="4">
        <f t="shared" si="4"/>
        <v>2.7926267281105992</v>
      </c>
      <c r="R72" s="4">
        <f t="shared" si="5"/>
        <v>2.7926267281105992</v>
      </c>
      <c r="S72" s="4">
        <v>1.74</v>
      </c>
    </row>
    <row r="73" spans="1:19" x14ac:dyDescent="0.25">
      <c r="A73" s="33"/>
      <c r="B73" s="3">
        <v>222</v>
      </c>
      <c r="C73" s="3">
        <v>1995</v>
      </c>
      <c r="D73" s="5">
        <v>4.1130000000000004</v>
      </c>
      <c r="E73" s="5">
        <v>2.2887</v>
      </c>
      <c r="F73" s="5">
        <v>36.777999999999999</v>
      </c>
      <c r="G73" s="5"/>
      <c r="I73" s="16" t="s">
        <v>25</v>
      </c>
      <c r="J73" s="18">
        <v>1995</v>
      </c>
      <c r="K73" s="4">
        <v>0.27</v>
      </c>
      <c r="L73" s="4">
        <v>1.03E-2</v>
      </c>
      <c r="M73" s="4">
        <f t="shared" si="7"/>
        <v>3.5881750236018313E-2</v>
      </c>
      <c r="N73" s="4">
        <f t="shared" si="8"/>
        <v>7.2481135476756997E-2</v>
      </c>
      <c r="P73" s="4">
        <v>36.770000000000003</v>
      </c>
      <c r="Q73" s="4">
        <f t="shared" si="4"/>
        <v>2.1067961165048543</v>
      </c>
      <c r="R73" s="4">
        <f t="shared" si="5"/>
        <v>5.883495145631068</v>
      </c>
      <c r="S73" s="4">
        <v>1.74</v>
      </c>
    </row>
    <row r="74" spans="1:19" x14ac:dyDescent="0.25">
      <c r="A74" s="33"/>
      <c r="B74" s="3">
        <v>222</v>
      </c>
      <c r="C74" s="3">
        <v>1996</v>
      </c>
      <c r="D74" s="5">
        <v>17.12</v>
      </c>
      <c r="E74" s="5">
        <v>3.82</v>
      </c>
      <c r="F74" s="5">
        <v>11.417</v>
      </c>
      <c r="G74" s="5"/>
      <c r="I74" s="16" t="s">
        <v>25</v>
      </c>
      <c r="J74" s="18">
        <v>1996</v>
      </c>
      <c r="K74" s="4">
        <v>1.1499999999999999</v>
      </c>
      <c r="L74" s="4">
        <v>1.7000000000000001E-2</v>
      </c>
      <c r="M74" s="4">
        <f t="shared" si="7"/>
        <v>4.6097722286464436E-2</v>
      </c>
      <c r="N74" s="4">
        <f t="shared" si="8"/>
        <v>9.3117399018658162E-2</v>
      </c>
      <c r="P74" s="4">
        <v>11.41</v>
      </c>
      <c r="Q74" s="4">
        <f t="shared" si="4"/>
        <v>1.650485436893204</v>
      </c>
      <c r="R74" s="4">
        <f t="shared" si="5"/>
        <v>2.1067961165048543</v>
      </c>
      <c r="S74" s="4">
        <v>1.74</v>
      </c>
    </row>
    <row r="75" spans="1:19" x14ac:dyDescent="0.25">
      <c r="A75" s="33"/>
      <c r="B75" s="3">
        <v>222</v>
      </c>
      <c r="C75" s="3">
        <v>1997</v>
      </c>
      <c r="D75" s="5">
        <v>20.48</v>
      </c>
      <c r="E75" s="5">
        <v>7.2104999999999997</v>
      </c>
      <c r="F75" s="5">
        <v>13.11</v>
      </c>
      <c r="G75" s="5"/>
      <c r="I75" s="16" t="s">
        <v>25</v>
      </c>
      <c r="J75" s="18">
        <v>1997</v>
      </c>
      <c r="K75" s="4">
        <v>1.3759999999999999</v>
      </c>
      <c r="L75" s="4">
        <v>3.2000000000000001E-2</v>
      </c>
      <c r="M75" s="4">
        <f t="shared" si="7"/>
        <v>6.3245553203367583E-2</v>
      </c>
      <c r="N75" s="4">
        <f t="shared" si="8"/>
        <v>0.12775601747080251</v>
      </c>
      <c r="P75" s="4">
        <v>13.11</v>
      </c>
      <c r="Q75" s="4">
        <f t="shared" si="4"/>
        <v>1.8823529411764706</v>
      </c>
      <c r="R75" s="4">
        <f t="shared" si="5"/>
        <v>3.1067961165048543</v>
      </c>
      <c r="S75" s="4">
        <v>1.74</v>
      </c>
    </row>
    <row r="76" spans="1:19" x14ac:dyDescent="0.25">
      <c r="A76" s="33"/>
      <c r="B76" s="3">
        <v>222</v>
      </c>
      <c r="C76" s="3">
        <v>1998</v>
      </c>
      <c r="D76" s="5">
        <v>21.129000000000001</v>
      </c>
      <c r="E76" s="5">
        <v>6.33</v>
      </c>
      <c r="F76" s="5">
        <v>11.91</v>
      </c>
      <c r="G76" s="5"/>
      <c r="I76" s="16" t="s">
        <v>25</v>
      </c>
      <c r="J76" s="18">
        <v>1998</v>
      </c>
      <c r="K76" s="4">
        <v>1.419</v>
      </c>
      <c r="L76" s="4">
        <v>2.8500000000000001E-2</v>
      </c>
      <c r="M76" s="4">
        <f t="shared" si="7"/>
        <v>5.9686681931566614E-2</v>
      </c>
      <c r="N76" s="4">
        <f t="shared" si="8"/>
        <v>0.12056709750176456</v>
      </c>
      <c r="P76" s="4">
        <v>11.91</v>
      </c>
      <c r="Q76" s="4">
        <f t="shared" si="4"/>
        <v>1.1228070175438596</v>
      </c>
      <c r="R76" s="4">
        <f t="shared" si="5"/>
        <v>1.8823529411764706</v>
      </c>
      <c r="S76" s="4">
        <v>1.74</v>
      </c>
    </row>
    <row r="77" spans="1:19" x14ac:dyDescent="0.25">
      <c r="A77" s="33"/>
      <c r="B77" s="3">
        <v>222</v>
      </c>
      <c r="C77" s="3">
        <v>1999</v>
      </c>
      <c r="D77" s="5">
        <v>22.885000000000002</v>
      </c>
      <c r="E77" s="5">
        <v>15.959</v>
      </c>
      <c r="F77" s="5">
        <v>17.456</v>
      </c>
      <c r="G77" s="5"/>
      <c r="I77" s="16" t="s">
        <v>25</v>
      </c>
      <c r="J77" s="18">
        <v>1999</v>
      </c>
      <c r="K77" s="4">
        <v>1.53</v>
      </c>
      <c r="L77" s="4">
        <v>7.1999999999999995E-2</v>
      </c>
      <c r="M77" s="4">
        <f t="shared" si="7"/>
        <v>9.4868329805051374E-2</v>
      </c>
      <c r="N77" s="4">
        <f t="shared" si="8"/>
        <v>0.19163402620620379</v>
      </c>
      <c r="P77" s="4">
        <v>17.45</v>
      </c>
      <c r="Q77" s="4">
        <f t="shared" si="4"/>
        <v>2.5263157894736841</v>
      </c>
      <c r="R77" s="4">
        <f t="shared" si="5"/>
        <v>2.5263157894736841</v>
      </c>
      <c r="S77" s="4">
        <v>1.74</v>
      </c>
    </row>
    <row r="78" spans="1:19" x14ac:dyDescent="0.25">
      <c r="A78" s="33"/>
      <c r="B78" s="3">
        <v>222</v>
      </c>
      <c r="C78" s="3">
        <v>2000</v>
      </c>
      <c r="D78" s="5">
        <v>32.04</v>
      </c>
      <c r="E78" s="5">
        <v>13.44</v>
      </c>
      <c r="F78" s="5">
        <v>11.44</v>
      </c>
      <c r="G78" s="5"/>
      <c r="I78" s="16" t="s">
        <v>25</v>
      </c>
      <c r="J78" s="18">
        <v>2000</v>
      </c>
      <c r="K78" s="4">
        <v>2.15</v>
      </c>
      <c r="L78" s="4">
        <v>6.0699999999999997E-2</v>
      </c>
      <c r="M78" s="4">
        <f t="shared" si="7"/>
        <v>8.7106256950921723E-2</v>
      </c>
      <c r="N78" s="4">
        <f t="shared" si="8"/>
        <v>0.17595463904086189</v>
      </c>
      <c r="P78" s="4">
        <v>11.44</v>
      </c>
      <c r="Q78" s="4">
        <f t="shared" si="4"/>
        <v>1.186161449752883</v>
      </c>
      <c r="R78" s="4">
        <f t="shared" si="5"/>
        <v>2.5263157894736841</v>
      </c>
      <c r="S78" s="4">
        <v>1.74</v>
      </c>
    </row>
    <row r="79" spans="1:19" x14ac:dyDescent="0.25">
      <c r="A79" s="34" t="s">
        <v>18</v>
      </c>
      <c r="B79" s="3">
        <v>222</v>
      </c>
      <c r="C79" s="3">
        <v>2001</v>
      </c>
      <c r="D79" s="5">
        <v>25.128959999999999</v>
      </c>
      <c r="E79" s="5">
        <v>17.875</v>
      </c>
      <c r="F79" s="5">
        <v>16.82516</v>
      </c>
      <c r="G79" s="5"/>
      <c r="I79" s="16" t="s">
        <v>25</v>
      </c>
      <c r="J79" s="18">
        <v>2001</v>
      </c>
      <c r="K79" s="4">
        <v>1.6879999999999999</v>
      </c>
      <c r="L79" s="4">
        <v>8.0699999999999994E-2</v>
      </c>
      <c r="M79" s="4">
        <f t="shared" si="7"/>
        <v>0.10043654713300333</v>
      </c>
      <c r="N79" s="4">
        <f t="shared" si="8"/>
        <v>0.20288182520866674</v>
      </c>
      <c r="P79" s="4">
        <v>16.82</v>
      </c>
      <c r="Q79" s="4">
        <f t="shared" si="4"/>
        <v>1.329489291598023</v>
      </c>
      <c r="R79" s="4">
        <f t="shared" si="5"/>
        <v>1.329489291598023</v>
      </c>
      <c r="S79" s="4">
        <v>1.74</v>
      </c>
    </row>
    <row r="80" spans="1:19" x14ac:dyDescent="0.25">
      <c r="A80" s="34"/>
      <c r="B80" s="3">
        <v>222</v>
      </c>
      <c r="C80" s="3">
        <v>2002</v>
      </c>
      <c r="D80" s="5">
        <v>32.760080000000002</v>
      </c>
      <c r="E80" s="5">
        <v>6.4202000000000004</v>
      </c>
      <c r="F80" s="5">
        <v>7.7344600000000003</v>
      </c>
      <c r="G80" s="5"/>
      <c r="I80" s="16" t="s">
        <v>25</v>
      </c>
      <c r="J80" s="18">
        <v>2002</v>
      </c>
      <c r="K80" s="4">
        <v>2.2010000000000001</v>
      </c>
      <c r="L80" s="4">
        <v>2.8899999999999999E-2</v>
      </c>
      <c r="M80" s="4">
        <f t="shared" si="7"/>
        <v>6.0104076400856535E-2</v>
      </c>
      <c r="N80" s="4">
        <f t="shared" si="8"/>
        <v>0.12141023432973021</v>
      </c>
      <c r="P80" s="4">
        <v>7.73</v>
      </c>
      <c r="Q80" s="4">
        <f t="shared" si="4"/>
        <v>2.7923875432525951</v>
      </c>
      <c r="R80" s="4">
        <f t="shared" si="5"/>
        <v>2.7923875432525951</v>
      </c>
      <c r="S80" s="4">
        <v>1.74</v>
      </c>
    </row>
    <row r="81" spans="1:19" x14ac:dyDescent="0.25">
      <c r="A81" s="34"/>
      <c r="B81" s="3">
        <v>222</v>
      </c>
      <c r="C81" s="3">
        <v>2003</v>
      </c>
      <c r="D81" s="5">
        <v>37.943739999999998</v>
      </c>
      <c r="E81" s="5">
        <v>21.168700000000001</v>
      </c>
      <c r="F81" s="5">
        <v>12.12571</v>
      </c>
      <c r="G81" s="5"/>
      <c r="I81" s="16" t="s">
        <v>25</v>
      </c>
      <c r="J81" s="18">
        <v>2003</v>
      </c>
      <c r="K81" s="4">
        <v>2.5489999999999999</v>
      </c>
      <c r="L81" s="4">
        <v>9.5000000000000001E-2</v>
      </c>
      <c r="M81" s="4">
        <f t="shared" si="7"/>
        <v>0.10897247358851683</v>
      </c>
      <c r="N81" s="4">
        <f t="shared" si="8"/>
        <v>0.22012439664880401</v>
      </c>
      <c r="P81" s="4">
        <v>12.12</v>
      </c>
      <c r="Q81" s="4">
        <f t="shared" si="4"/>
        <v>3.2871972318339102</v>
      </c>
      <c r="R81" s="4">
        <f t="shared" si="5"/>
        <v>3.2871972318339102</v>
      </c>
      <c r="S81" s="4">
        <v>1.74</v>
      </c>
    </row>
    <row r="82" spans="1:19" x14ac:dyDescent="0.25">
      <c r="A82" s="34"/>
      <c r="B82" s="3">
        <v>222</v>
      </c>
      <c r="C82" s="3">
        <v>2004</v>
      </c>
      <c r="D82" s="5">
        <v>38.001300000000001</v>
      </c>
      <c r="E82" s="5">
        <v>50.871000000000002</v>
      </c>
      <c r="F82" s="5">
        <v>18.768820000000002</v>
      </c>
      <c r="G82" s="5"/>
      <c r="I82" s="16" t="s">
        <v>25</v>
      </c>
      <c r="J82" s="18">
        <v>2004</v>
      </c>
      <c r="K82" s="4">
        <v>2.5499999999999998</v>
      </c>
      <c r="L82" s="4">
        <v>0.22900000000000001</v>
      </c>
      <c r="M82" s="4">
        <f t="shared" si="7"/>
        <v>0.1691892431568863</v>
      </c>
      <c r="N82" s="4">
        <f t="shared" si="8"/>
        <v>0.34176227117691033</v>
      </c>
      <c r="P82" s="4">
        <v>18.760000000000002</v>
      </c>
      <c r="Q82" s="4">
        <f t="shared" si="4"/>
        <v>2.4105263157894736</v>
      </c>
      <c r="R82" s="4">
        <f t="shared" si="5"/>
        <v>7.9238754325259526</v>
      </c>
      <c r="S82" s="4">
        <v>1.74</v>
      </c>
    </row>
    <row r="83" spans="1:19" x14ac:dyDescent="0.25">
      <c r="A83" s="34"/>
      <c r="B83" s="3">
        <v>222</v>
      </c>
      <c r="C83" s="3">
        <v>2005</v>
      </c>
      <c r="D83" s="5">
        <v>32.237070000000003</v>
      </c>
      <c r="E83" s="5">
        <v>8.5608000000000004</v>
      </c>
      <c r="F83" s="5">
        <v>9.0762009999999993</v>
      </c>
      <c r="G83" s="5"/>
      <c r="I83" s="16" t="s">
        <v>25</v>
      </c>
      <c r="J83" s="18">
        <v>2005</v>
      </c>
      <c r="K83" s="4">
        <v>2.1659999999999999</v>
      </c>
      <c r="L83" s="4">
        <v>3.7999999999999999E-2</v>
      </c>
      <c r="M83" s="4">
        <f t="shared" si="7"/>
        <v>6.8920243760451111E-2</v>
      </c>
      <c r="N83" s="4">
        <f t="shared" si="8"/>
        <v>0.13921889239611124</v>
      </c>
      <c r="P83" s="4">
        <v>9.07</v>
      </c>
      <c r="Q83" s="4">
        <f t="shared" si="4"/>
        <v>6.026315789473685</v>
      </c>
      <c r="R83" s="4">
        <f t="shared" si="5"/>
        <v>6.026315789473685</v>
      </c>
      <c r="S83" s="4">
        <v>1.74</v>
      </c>
    </row>
    <row r="84" spans="1:19" x14ac:dyDescent="0.25">
      <c r="A84" s="34"/>
      <c r="B84" s="3">
        <v>222</v>
      </c>
      <c r="C84" s="3">
        <v>2006</v>
      </c>
      <c r="D84" s="5">
        <v>12.31789</v>
      </c>
      <c r="E84" s="5">
        <v>3.0142000000000002</v>
      </c>
      <c r="F84" s="5">
        <v>14.094569999999999</v>
      </c>
      <c r="G84" s="5"/>
      <c r="I84" s="16" t="s">
        <v>25</v>
      </c>
      <c r="J84" s="18">
        <v>2006</v>
      </c>
      <c r="K84" s="4">
        <v>0.82699999999999996</v>
      </c>
      <c r="L84" s="4">
        <v>1.3599999999999999E-2</v>
      </c>
      <c r="M84" s="4">
        <f t="shared" si="7"/>
        <v>4.1231056256176603E-2</v>
      </c>
      <c r="N84" s="4">
        <f t="shared" si="8"/>
        <v>8.328673363747674E-2</v>
      </c>
      <c r="O84" s="23">
        <v>222</v>
      </c>
      <c r="P84" s="4">
        <v>14.09</v>
      </c>
      <c r="Q84" s="4">
        <f t="shared" si="4"/>
        <v>2.7941176470588238</v>
      </c>
      <c r="R84" s="4">
        <f>(MAX(L82:L84)/MIN(L82:L84))</f>
        <v>16.838235294117649</v>
      </c>
      <c r="S84" s="4">
        <v>1.74</v>
      </c>
    </row>
    <row r="85" spans="1:19" x14ac:dyDescent="0.25">
      <c r="A85" s="34"/>
      <c r="B85" s="3">
        <v>222</v>
      </c>
      <c r="C85" s="3">
        <v>2007</v>
      </c>
      <c r="D85" s="5">
        <v>6.6546079999999996</v>
      </c>
      <c r="E85" s="5">
        <v>3.4085999999999999</v>
      </c>
      <c r="F85" s="5">
        <v>27.743950000000002</v>
      </c>
      <c r="G85" s="5"/>
      <c r="I85" s="16" t="s">
        <v>25</v>
      </c>
      <c r="J85" s="18">
        <v>2007</v>
      </c>
      <c r="K85" s="4">
        <v>0.44700000000000001</v>
      </c>
      <c r="L85" s="4">
        <v>1.4999999999999999E-2</v>
      </c>
      <c r="M85" s="4">
        <f t="shared" si="7"/>
        <v>4.3301270189221933E-2</v>
      </c>
      <c r="N85" s="4">
        <f t="shared" si="8"/>
        <v>8.7468565782228308E-2</v>
      </c>
      <c r="O85" s="26" t="s">
        <v>33</v>
      </c>
      <c r="P85" s="4">
        <v>27.74</v>
      </c>
      <c r="Q85" s="4">
        <f t="shared" si="4"/>
        <v>1.1029411764705883</v>
      </c>
      <c r="R85" s="4">
        <f t="shared" si="5"/>
        <v>2.7941176470588238</v>
      </c>
      <c r="S85" s="4">
        <v>1.74</v>
      </c>
    </row>
    <row r="86" spans="1:19" x14ac:dyDescent="0.25">
      <c r="A86" s="34"/>
      <c r="B86" s="3">
        <v>222</v>
      </c>
      <c r="C86" s="3">
        <v>2008</v>
      </c>
      <c r="D86" s="5">
        <v>26.430679999999999</v>
      </c>
      <c r="E86" s="5">
        <v>53.517749999999999</v>
      </c>
      <c r="F86" s="5">
        <v>27.678380000000001</v>
      </c>
      <c r="G86" s="5"/>
      <c r="I86" s="16" t="s">
        <v>25</v>
      </c>
      <c r="J86" s="18">
        <v>2008</v>
      </c>
      <c r="K86" s="4">
        <v>1.77</v>
      </c>
      <c r="L86" s="4">
        <v>0.24099999999999999</v>
      </c>
      <c r="M86" s="4">
        <f t="shared" si="7"/>
        <v>0.17356554957709783</v>
      </c>
      <c r="N86" s="4">
        <f t="shared" si="8"/>
        <v>0.35060241014573762</v>
      </c>
      <c r="O86" s="22">
        <f>MIN(N47:N92)</f>
        <v>7.2481135476756997E-2</v>
      </c>
      <c r="P86" s="4">
        <v>27.67</v>
      </c>
      <c r="Q86" s="4">
        <f t="shared" si="4"/>
        <v>16.066666666666666</v>
      </c>
      <c r="R86" s="4">
        <f t="shared" si="5"/>
        <v>17.72058823529412</v>
      </c>
      <c r="S86" s="4">
        <v>1.74</v>
      </c>
    </row>
    <row r="87" spans="1:19" x14ac:dyDescent="0.25">
      <c r="A87" s="34"/>
      <c r="B87" s="3">
        <v>222</v>
      </c>
      <c r="C87" s="3">
        <v>2009</v>
      </c>
      <c r="D87" s="5" t="s">
        <v>17</v>
      </c>
      <c r="E87" s="5" t="s">
        <v>17</v>
      </c>
      <c r="F87" s="5" t="s">
        <v>17</v>
      </c>
      <c r="G87" s="5"/>
      <c r="I87" s="16" t="s">
        <v>25</v>
      </c>
      <c r="J87" s="18">
        <v>2009</v>
      </c>
      <c r="O87" s="26" t="s">
        <v>34</v>
      </c>
      <c r="Q87" s="4">
        <f t="shared" si="4"/>
        <v>1</v>
      </c>
      <c r="R87" s="4">
        <f>(MAX(L85:L87)/MIN(L85:L87))</f>
        <v>16.066666666666666</v>
      </c>
      <c r="S87" s="4">
        <v>1.74</v>
      </c>
    </row>
    <row r="88" spans="1:19" x14ac:dyDescent="0.25">
      <c r="A88" s="34"/>
      <c r="B88" s="3">
        <v>222</v>
      </c>
      <c r="C88" s="3">
        <v>2010</v>
      </c>
      <c r="D88" s="5">
        <v>31.563759999999998</v>
      </c>
      <c r="E88" s="5">
        <v>3.4937999999999998</v>
      </c>
      <c r="F88" s="5">
        <v>5.9218900000000003</v>
      </c>
      <c r="G88" s="5"/>
      <c r="I88" s="16" t="s">
        <v>25</v>
      </c>
      <c r="J88" s="18">
        <v>2010</v>
      </c>
      <c r="K88" s="4">
        <v>2.12</v>
      </c>
      <c r="L88" s="4">
        <v>1.4999999999999999E-2</v>
      </c>
      <c r="M88" s="4">
        <f t="shared" si="7"/>
        <v>4.3301270189221933E-2</v>
      </c>
      <c r="N88" s="4">
        <f t="shared" si="8"/>
        <v>8.7468565782228308E-2</v>
      </c>
      <c r="O88" s="22">
        <f>MAX(N47:N92)</f>
        <v>0.4927309610730789</v>
      </c>
      <c r="P88" s="4">
        <v>5.92</v>
      </c>
      <c r="Q88" s="4">
        <f t="shared" si="4"/>
        <v>1</v>
      </c>
      <c r="R88" s="4">
        <f t="shared" si="5"/>
        <v>16.066666666666666</v>
      </c>
      <c r="S88" s="4">
        <v>1.74</v>
      </c>
    </row>
    <row r="89" spans="1:19" x14ac:dyDescent="0.25">
      <c r="A89" s="34"/>
      <c r="B89" s="3">
        <v>222</v>
      </c>
      <c r="C89" s="3">
        <v>2011</v>
      </c>
      <c r="D89" s="5">
        <v>18.545190000000002</v>
      </c>
      <c r="E89" s="5">
        <v>6.4352</v>
      </c>
      <c r="F89" s="5">
        <v>13.67895</v>
      </c>
      <c r="G89" s="5"/>
      <c r="I89" s="16" t="s">
        <v>25</v>
      </c>
      <c r="J89" s="18">
        <v>2011</v>
      </c>
      <c r="K89" s="4">
        <v>1.24</v>
      </c>
      <c r="L89" s="4">
        <v>2.9000000000000001E-2</v>
      </c>
      <c r="M89" s="4">
        <f t="shared" si="7"/>
        <v>6.020797289396148E-2</v>
      </c>
      <c r="N89" s="4">
        <f t="shared" si="8"/>
        <v>0.12162010524580219</v>
      </c>
      <c r="P89" s="4">
        <v>13.67</v>
      </c>
      <c r="Q89" s="4">
        <f t="shared" si="4"/>
        <v>1.9333333333333336</v>
      </c>
      <c r="R89" s="4">
        <f t="shared" si="5"/>
        <v>1.9333333333333336</v>
      </c>
      <c r="S89" s="4">
        <v>1.74</v>
      </c>
    </row>
    <row r="90" spans="1:19" x14ac:dyDescent="0.25">
      <c r="A90" s="34"/>
      <c r="B90" s="3">
        <v>222</v>
      </c>
      <c r="C90" s="3">
        <v>2012</v>
      </c>
      <c r="D90" s="5">
        <v>31.877520000000001</v>
      </c>
      <c r="E90" s="5">
        <v>11.1069</v>
      </c>
      <c r="F90" s="5">
        <v>10.45472</v>
      </c>
      <c r="G90" s="5"/>
      <c r="I90" s="16" t="s">
        <v>25</v>
      </c>
      <c r="J90" s="18">
        <v>2012</v>
      </c>
      <c r="K90" s="4">
        <v>2.14</v>
      </c>
      <c r="L90" s="4">
        <v>5.0099999999999999E-2</v>
      </c>
      <c r="M90" s="4">
        <f t="shared" si="7"/>
        <v>7.9135958956722069E-2</v>
      </c>
      <c r="N90" s="4">
        <f t="shared" si="8"/>
        <v>0.15985463709257858</v>
      </c>
      <c r="O90" s="25" t="s">
        <v>35</v>
      </c>
      <c r="P90" s="4">
        <v>10.45</v>
      </c>
      <c r="Q90" s="4">
        <f t="shared" si="4"/>
        <v>1.7275862068965515</v>
      </c>
      <c r="R90" s="4">
        <f t="shared" si="5"/>
        <v>3.34</v>
      </c>
      <c r="S90" s="4">
        <v>1.74</v>
      </c>
    </row>
    <row r="91" spans="1:19" x14ac:dyDescent="0.25">
      <c r="A91" s="34"/>
      <c r="B91" s="3">
        <v>222</v>
      </c>
      <c r="C91" s="3">
        <v>2013</v>
      </c>
      <c r="D91" s="5">
        <v>10.51976</v>
      </c>
      <c r="E91" s="5">
        <v>7.1972899999999997</v>
      </c>
      <c r="F91" s="5">
        <v>25.50226</v>
      </c>
      <c r="G91" s="5"/>
      <c r="I91" s="16" t="s">
        <v>25</v>
      </c>
      <c r="J91" s="18">
        <v>2013</v>
      </c>
      <c r="K91" s="4">
        <v>0.70599999999999996</v>
      </c>
      <c r="L91" s="4">
        <v>3.2500000000000001E-2</v>
      </c>
      <c r="M91" s="4">
        <f t="shared" si="7"/>
        <v>6.3737743919909814E-2</v>
      </c>
      <c r="N91" s="4">
        <f t="shared" si="8"/>
        <v>0.12875024271821783</v>
      </c>
      <c r="O91" s="24">
        <f>AVERAGE(N47:N92)</f>
        <v>0.19043787833117326</v>
      </c>
      <c r="P91" s="4">
        <v>25.5</v>
      </c>
      <c r="Q91" s="4">
        <f t="shared" si="4"/>
        <v>1.5415384615384615</v>
      </c>
      <c r="R91" s="4">
        <f t="shared" si="5"/>
        <v>1.7275862068965515</v>
      </c>
      <c r="S91" s="4">
        <v>1.74</v>
      </c>
    </row>
    <row r="92" spans="1:19" x14ac:dyDescent="0.25">
      <c r="A92" s="34"/>
      <c r="B92" s="3">
        <v>222</v>
      </c>
      <c r="C92" s="3">
        <v>2014</v>
      </c>
      <c r="D92" s="5">
        <v>35.567929999999997</v>
      </c>
      <c r="E92" s="5">
        <v>10.2813</v>
      </c>
      <c r="F92" s="5">
        <v>9.0150129999999997</v>
      </c>
      <c r="G92" s="5"/>
      <c r="I92" s="16" t="s">
        <v>25</v>
      </c>
      <c r="J92" s="18">
        <v>2014</v>
      </c>
      <c r="K92" s="4">
        <v>2.39</v>
      </c>
      <c r="L92" s="4">
        <v>4.5999999999999999E-2</v>
      </c>
      <c r="M92" s="4">
        <f t="shared" si="7"/>
        <v>7.5828754440515511E-2</v>
      </c>
      <c r="N92" s="4">
        <f t="shared" si="8"/>
        <v>0.15317408396984133</v>
      </c>
      <c r="P92" s="4">
        <v>9.01</v>
      </c>
      <c r="Q92" s="4">
        <f t="shared" si="4"/>
        <v>1.4153846153846152</v>
      </c>
      <c r="R92" s="4">
        <f t="shared" si="5"/>
        <v>1.5415384615384615</v>
      </c>
      <c r="S92" s="4">
        <v>1.74</v>
      </c>
    </row>
    <row r="93" spans="1:19" x14ac:dyDescent="0.25">
      <c r="M93" s="20" t="s">
        <v>31</v>
      </c>
      <c r="N93" s="20">
        <f>AVERAGE(N3:N92)</f>
        <v>0.31601795624812129</v>
      </c>
    </row>
    <row r="94" spans="1:19" x14ac:dyDescent="0.25">
      <c r="M94" s="20" t="s">
        <v>32</v>
      </c>
      <c r="N94" s="20">
        <f>STDEV(N3:N92)</f>
        <v>0.19165898730552974</v>
      </c>
    </row>
  </sheetData>
  <mergeCells count="14">
    <mergeCell ref="A3:A7"/>
    <mergeCell ref="A79:A92"/>
    <mergeCell ref="A8:A11"/>
    <mergeCell ref="A42:A46"/>
    <mergeCell ref="A59:A68"/>
    <mergeCell ref="A47:A58"/>
    <mergeCell ref="A69:A78"/>
    <mergeCell ref="A12:A15"/>
    <mergeCell ref="A24:A27"/>
    <mergeCell ref="A20:A23"/>
    <mergeCell ref="A37:A41"/>
    <mergeCell ref="A16:A19"/>
    <mergeCell ref="A28:A31"/>
    <mergeCell ref="A32:A36"/>
  </mergeCells>
  <pageMargins left="0.7" right="0.7" top="0.75" bottom="0.75" header="0.3" footer="0.3"/>
  <pageSetup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workbookViewId="0">
      <selection activeCell="H4" sqref="H4:J50"/>
    </sheetView>
  </sheetViews>
  <sheetFormatPr defaultRowHeight="15" x14ac:dyDescent="0.25"/>
  <cols>
    <col min="8" max="8" width="9.140625" style="16"/>
    <col min="9" max="9" width="15.5703125" style="16" customWidth="1"/>
    <col min="10" max="10" width="9.140625" style="16"/>
  </cols>
  <sheetData>
    <row r="4" spans="3:10" x14ac:dyDescent="0.25">
      <c r="C4" s="32" t="s">
        <v>43</v>
      </c>
      <c r="H4" s="16" t="s">
        <v>0</v>
      </c>
      <c r="I4" s="16" t="s">
        <v>107</v>
      </c>
      <c r="J4" s="16" t="s">
        <v>108</v>
      </c>
    </row>
    <row r="5" spans="3:10" x14ac:dyDescent="0.25">
      <c r="C5" s="32" t="s">
        <v>44</v>
      </c>
      <c r="H5" s="16">
        <v>1969</v>
      </c>
      <c r="J5" s="16" t="s">
        <v>90</v>
      </c>
    </row>
    <row r="6" spans="3:10" x14ac:dyDescent="0.25">
      <c r="C6" s="32" t="s">
        <v>45</v>
      </c>
      <c r="H6" s="16">
        <v>1970</v>
      </c>
      <c r="J6" s="16" t="s">
        <v>90</v>
      </c>
    </row>
    <row r="7" spans="3:10" x14ac:dyDescent="0.25">
      <c r="C7" s="32" t="s">
        <v>46</v>
      </c>
      <c r="H7" s="16">
        <v>1971</v>
      </c>
      <c r="I7" s="16" t="s">
        <v>90</v>
      </c>
      <c r="J7" s="16" t="s">
        <v>90</v>
      </c>
    </row>
    <row r="8" spans="3:10" x14ac:dyDescent="0.25">
      <c r="C8" s="32" t="s">
        <v>47</v>
      </c>
      <c r="H8" s="16">
        <v>1972</v>
      </c>
      <c r="I8" s="16" t="s">
        <v>90</v>
      </c>
      <c r="J8" s="16" t="s">
        <v>90</v>
      </c>
    </row>
    <row r="9" spans="3:10" x14ac:dyDescent="0.25">
      <c r="C9" s="32" t="s">
        <v>48</v>
      </c>
      <c r="H9" s="16">
        <v>1973</v>
      </c>
      <c r="I9" s="16" t="s">
        <v>90</v>
      </c>
      <c r="J9" s="16" t="s">
        <v>90</v>
      </c>
    </row>
    <row r="10" spans="3:10" x14ac:dyDescent="0.25">
      <c r="C10" s="32" t="s">
        <v>49</v>
      </c>
      <c r="H10" s="16">
        <v>1974</v>
      </c>
      <c r="I10" s="16" t="s">
        <v>90</v>
      </c>
      <c r="J10" s="16" t="s">
        <v>90</v>
      </c>
    </row>
    <row r="11" spans="3:10" x14ac:dyDescent="0.25">
      <c r="C11" s="32" t="s">
        <v>50</v>
      </c>
      <c r="H11" s="16">
        <v>1975</v>
      </c>
      <c r="I11" s="16" t="s">
        <v>91</v>
      </c>
      <c r="J11" s="16" t="s">
        <v>91</v>
      </c>
    </row>
    <row r="12" spans="3:10" x14ac:dyDescent="0.25">
      <c r="C12" s="32" t="s">
        <v>51</v>
      </c>
      <c r="H12" s="16">
        <v>1976</v>
      </c>
      <c r="I12" s="16" t="s">
        <v>91</v>
      </c>
      <c r="J12" s="16" t="s">
        <v>91</v>
      </c>
    </row>
    <row r="13" spans="3:10" x14ac:dyDescent="0.25">
      <c r="C13" s="32" t="s">
        <v>52</v>
      </c>
      <c r="H13" s="16">
        <v>1977</v>
      </c>
      <c r="I13" s="16" t="s">
        <v>92</v>
      </c>
      <c r="J13" s="16" t="s">
        <v>91</v>
      </c>
    </row>
    <row r="14" spans="3:10" x14ac:dyDescent="0.25">
      <c r="C14" s="32" t="s">
        <v>53</v>
      </c>
      <c r="H14" s="16">
        <v>1978</v>
      </c>
      <c r="I14" s="16" t="s">
        <v>92</v>
      </c>
      <c r="J14" s="16" t="s">
        <v>92</v>
      </c>
    </row>
    <row r="15" spans="3:10" x14ac:dyDescent="0.25">
      <c r="C15" s="32" t="s">
        <v>54</v>
      </c>
      <c r="H15" s="16">
        <v>1979</v>
      </c>
      <c r="I15" s="16" t="s">
        <v>93</v>
      </c>
      <c r="J15" s="16" t="s">
        <v>92</v>
      </c>
    </row>
    <row r="16" spans="3:10" x14ac:dyDescent="0.25">
      <c r="C16" s="32" t="s">
        <v>55</v>
      </c>
      <c r="H16" s="16">
        <v>1980</v>
      </c>
      <c r="I16" s="16" t="s">
        <v>93</v>
      </c>
      <c r="J16" s="16" t="s">
        <v>92</v>
      </c>
    </row>
    <row r="17" spans="3:10" x14ac:dyDescent="0.25">
      <c r="C17" s="32" t="s">
        <v>56</v>
      </c>
      <c r="H17" s="16">
        <v>1981</v>
      </c>
      <c r="I17" s="16" t="s">
        <v>93</v>
      </c>
      <c r="J17" s="16" t="s">
        <v>93</v>
      </c>
    </row>
    <row r="18" spans="3:10" x14ac:dyDescent="0.25">
      <c r="C18" s="32" t="s">
        <v>57</v>
      </c>
      <c r="H18" s="16">
        <v>1982</v>
      </c>
      <c r="I18" s="16" t="s">
        <v>93</v>
      </c>
      <c r="J18" s="16" t="s">
        <v>93</v>
      </c>
    </row>
    <row r="19" spans="3:10" x14ac:dyDescent="0.25">
      <c r="C19" s="32" t="s">
        <v>58</v>
      </c>
      <c r="H19" s="16">
        <v>1983</v>
      </c>
      <c r="I19" s="16" t="s">
        <v>93</v>
      </c>
      <c r="J19" s="16" t="s">
        <v>93</v>
      </c>
    </row>
    <row r="20" spans="3:10" x14ac:dyDescent="0.25">
      <c r="C20" s="32" t="s">
        <v>59</v>
      </c>
      <c r="H20" s="16">
        <v>1984</v>
      </c>
      <c r="I20" s="16" t="s">
        <v>93</v>
      </c>
      <c r="J20" s="16" t="s">
        <v>93</v>
      </c>
    </row>
    <row r="21" spans="3:10" x14ac:dyDescent="0.25">
      <c r="C21" s="32" t="s">
        <v>60</v>
      </c>
      <c r="H21" s="16">
        <v>1985</v>
      </c>
      <c r="I21" s="16" t="s">
        <v>93</v>
      </c>
      <c r="J21" s="16" t="s">
        <v>93</v>
      </c>
    </row>
    <row r="22" spans="3:10" x14ac:dyDescent="0.25">
      <c r="C22" s="32" t="s">
        <v>61</v>
      </c>
      <c r="H22" s="16">
        <v>1986</v>
      </c>
      <c r="I22" s="16" t="s">
        <v>93</v>
      </c>
      <c r="J22" s="16" t="s">
        <v>93</v>
      </c>
    </row>
    <row r="23" spans="3:10" x14ac:dyDescent="0.25">
      <c r="C23" s="32" t="s">
        <v>62</v>
      </c>
      <c r="H23" s="16">
        <v>1987</v>
      </c>
      <c r="I23" s="16" t="s">
        <v>93</v>
      </c>
      <c r="J23" s="16" t="s">
        <v>93</v>
      </c>
    </row>
    <row r="24" spans="3:10" x14ac:dyDescent="0.25">
      <c r="C24" s="32" t="s">
        <v>63</v>
      </c>
      <c r="H24" s="16">
        <v>1988</v>
      </c>
      <c r="I24" s="16" t="s">
        <v>93</v>
      </c>
      <c r="J24" s="16" t="s">
        <v>93</v>
      </c>
    </row>
    <row r="25" spans="3:10" x14ac:dyDescent="0.25">
      <c r="C25" s="32" t="s">
        <v>64</v>
      </c>
      <c r="H25" s="16">
        <v>1989</v>
      </c>
      <c r="I25" s="16" t="s">
        <v>93</v>
      </c>
      <c r="J25" s="16" t="s">
        <v>93</v>
      </c>
    </row>
    <row r="26" spans="3:10" x14ac:dyDescent="0.25">
      <c r="C26" s="32" t="s">
        <v>65</v>
      </c>
      <c r="H26" s="16">
        <v>1990</v>
      </c>
      <c r="I26" s="16" t="s">
        <v>93</v>
      </c>
      <c r="J26" s="16" t="s">
        <v>93</v>
      </c>
    </row>
    <row r="27" spans="3:10" x14ac:dyDescent="0.25">
      <c r="C27" s="32" t="s">
        <v>66</v>
      </c>
      <c r="H27" s="16">
        <v>1991</v>
      </c>
      <c r="I27" s="16" t="s">
        <v>93</v>
      </c>
      <c r="J27" s="16" t="s">
        <v>93</v>
      </c>
    </row>
    <row r="28" spans="3:10" x14ac:dyDescent="0.25">
      <c r="C28" s="32" t="s">
        <v>67</v>
      </c>
      <c r="H28" s="16">
        <v>1992</v>
      </c>
      <c r="I28" s="16" t="s">
        <v>93</v>
      </c>
      <c r="J28" s="16" t="s">
        <v>93</v>
      </c>
    </row>
    <row r="29" spans="3:10" x14ac:dyDescent="0.25">
      <c r="C29" s="32" t="s">
        <v>68</v>
      </c>
      <c r="H29" s="16">
        <v>1993</v>
      </c>
      <c r="I29" s="16" t="s">
        <v>94</v>
      </c>
      <c r="J29" s="16" t="s">
        <v>94</v>
      </c>
    </row>
    <row r="30" spans="3:10" x14ac:dyDescent="0.25">
      <c r="C30" s="32" t="s">
        <v>69</v>
      </c>
      <c r="H30" s="16">
        <v>1994</v>
      </c>
      <c r="I30" s="16" t="s">
        <v>94</v>
      </c>
      <c r="J30" s="16" t="s">
        <v>94</v>
      </c>
    </row>
    <row r="31" spans="3:10" x14ac:dyDescent="0.25">
      <c r="C31" s="32" t="s">
        <v>70</v>
      </c>
      <c r="H31" s="16">
        <v>1995</v>
      </c>
      <c r="I31" s="16" t="s">
        <v>95</v>
      </c>
      <c r="J31" s="16" t="s">
        <v>95</v>
      </c>
    </row>
    <row r="32" spans="3:10" x14ac:dyDescent="0.25">
      <c r="C32" s="32" t="s">
        <v>71</v>
      </c>
      <c r="H32" s="16">
        <v>1996</v>
      </c>
      <c r="I32" s="16" t="s">
        <v>95</v>
      </c>
      <c r="J32" s="16" t="s">
        <v>95</v>
      </c>
    </row>
    <row r="33" spans="3:10" x14ac:dyDescent="0.25">
      <c r="C33" s="32" t="s">
        <v>72</v>
      </c>
      <c r="H33" s="16">
        <v>1997</v>
      </c>
      <c r="I33" s="16" t="s">
        <v>95</v>
      </c>
      <c r="J33" s="16" t="s">
        <v>95</v>
      </c>
    </row>
    <row r="34" spans="3:10" x14ac:dyDescent="0.25">
      <c r="C34" s="32" t="s">
        <v>73</v>
      </c>
      <c r="H34" s="16">
        <v>1998</v>
      </c>
      <c r="I34" s="16" t="s">
        <v>95</v>
      </c>
      <c r="J34" s="16" t="s">
        <v>95</v>
      </c>
    </row>
    <row r="35" spans="3:10" x14ac:dyDescent="0.25">
      <c r="C35" s="32" t="s">
        <v>74</v>
      </c>
      <c r="H35" s="16">
        <v>1999</v>
      </c>
      <c r="I35" s="16" t="s">
        <v>95</v>
      </c>
      <c r="J35" s="16" t="s">
        <v>95</v>
      </c>
    </row>
    <row r="36" spans="3:10" x14ac:dyDescent="0.25">
      <c r="C36" s="32" t="s">
        <v>75</v>
      </c>
      <c r="H36" s="16">
        <v>2000</v>
      </c>
      <c r="I36" s="16" t="s">
        <v>96</v>
      </c>
      <c r="J36" s="16" t="s">
        <v>96</v>
      </c>
    </row>
    <row r="37" spans="3:10" x14ac:dyDescent="0.25">
      <c r="C37" s="32" t="s">
        <v>76</v>
      </c>
      <c r="H37" s="16">
        <v>2001</v>
      </c>
      <c r="I37" s="16" t="s">
        <v>96</v>
      </c>
      <c r="J37" s="16" t="s">
        <v>96</v>
      </c>
    </row>
    <row r="38" spans="3:10" x14ac:dyDescent="0.25">
      <c r="C38" s="32" t="s">
        <v>77</v>
      </c>
      <c r="H38" s="16">
        <v>2002</v>
      </c>
      <c r="I38" s="16" t="s">
        <v>96</v>
      </c>
      <c r="J38" s="16" t="s">
        <v>96</v>
      </c>
    </row>
    <row r="39" spans="3:10" x14ac:dyDescent="0.25">
      <c r="C39" s="32" t="s">
        <v>78</v>
      </c>
      <c r="H39" s="16">
        <v>2003</v>
      </c>
      <c r="I39" s="16" t="s">
        <v>96</v>
      </c>
      <c r="J39" s="16" t="s">
        <v>96</v>
      </c>
    </row>
    <row r="40" spans="3:10" x14ac:dyDescent="0.25">
      <c r="C40" s="32" t="s">
        <v>79</v>
      </c>
      <c r="H40" s="16">
        <v>2004</v>
      </c>
      <c r="I40" s="16" t="s">
        <v>96</v>
      </c>
      <c r="J40" s="16" t="s">
        <v>96</v>
      </c>
    </row>
    <row r="41" spans="3:10" x14ac:dyDescent="0.25">
      <c r="C41" s="32" t="s">
        <v>80</v>
      </c>
      <c r="H41" s="16">
        <v>2005</v>
      </c>
      <c r="I41" s="16" t="s">
        <v>97</v>
      </c>
      <c r="J41" s="16" t="s">
        <v>98</v>
      </c>
    </row>
    <row r="42" spans="3:10" x14ac:dyDescent="0.25">
      <c r="C42" s="32" t="s">
        <v>81</v>
      </c>
      <c r="H42" s="16">
        <v>2006</v>
      </c>
      <c r="I42" s="16" t="s">
        <v>97</v>
      </c>
      <c r="J42" s="16" t="s">
        <v>98</v>
      </c>
    </row>
    <row r="43" spans="3:10" x14ac:dyDescent="0.25">
      <c r="C43" s="32" t="s">
        <v>82</v>
      </c>
      <c r="H43" s="16">
        <v>2007</v>
      </c>
      <c r="I43" s="16" t="s">
        <v>97</v>
      </c>
      <c r="J43" s="16" t="s">
        <v>98</v>
      </c>
    </row>
    <row r="44" spans="3:10" x14ac:dyDescent="0.25">
      <c r="C44" s="32" t="s">
        <v>83</v>
      </c>
      <c r="H44" s="16">
        <v>2008</v>
      </c>
      <c r="I44" s="16" t="s">
        <v>97</v>
      </c>
      <c r="J44" s="16" t="s">
        <v>99</v>
      </c>
    </row>
    <row r="45" spans="3:10" x14ac:dyDescent="0.25">
      <c r="C45" s="32" t="s">
        <v>84</v>
      </c>
      <c r="H45" s="16">
        <v>2009</v>
      </c>
      <c r="I45" s="16" t="s">
        <v>99</v>
      </c>
      <c r="J45" s="16" t="s">
        <v>98</v>
      </c>
    </row>
    <row r="46" spans="3:10" x14ac:dyDescent="0.25">
      <c r="C46" s="32" t="s">
        <v>85</v>
      </c>
      <c r="H46" s="16">
        <v>2010</v>
      </c>
      <c r="I46" s="16" t="s">
        <v>100</v>
      </c>
      <c r="J46" s="16" t="s">
        <v>101</v>
      </c>
    </row>
    <row r="47" spans="3:10" x14ac:dyDescent="0.25">
      <c r="C47" s="32" t="s">
        <v>86</v>
      </c>
      <c r="H47" s="16">
        <v>2011</v>
      </c>
      <c r="I47" s="16" t="s">
        <v>102</v>
      </c>
      <c r="J47" s="16" t="s">
        <v>101</v>
      </c>
    </row>
    <row r="48" spans="3:10" x14ac:dyDescent="0.25">
      <c r="C48" s="32" t="s">
        <v>87</v>
      </c>
      <c r="H48" s="16">
        <v>2012</v>
      </c>
      <c r="I48" s="16" t="s">
        <v>98</v>
      </c>
      <c r="J48" s="16" t="s">
        <v>103</v>
      </c>
    </row>
    <row r="49" spans="3:10" x14ac:dyDescent="0.25">
      <c r="C49" s="32" t="s">
        <v>88</v>
      </c>
      <c r="H49" s="16">
        <v>2013</v>
      </c>
      <c r="I49" s="16" t="s">
        <v>104</v>
      </c>
      <c r="J49" s="16" t="s">
        <v>103</v>
      </c>
    </row>
    <row r="50" spans="3:10" x14ac:dyDescent="0.25">
      <c r="C50" s="32" t="s">
        <v>89</v>
      </c>
      <c r="H50" s="16">
        <v>2014</v>
      </c>
      <c r="I50" s="16" t="s">
        <v>105</v>
      </c>
      <c r="J50" s="16" t="s">
        <v>106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All_Data</vt:lpstr>
      <vt:lpstr>Varieties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 raun</cp:lastModifiedBy>
  <cp:lastPrinted>2015-03-09T20:22:18Z</cp:lastPrinted>
  <dcterms:created xsi:type="dcterms:W3CDTF">2015-02-05T16:58:38Z</dcterms:created>
  <dcterms:modified xsi:type="dcterms:W3CDTF">2015-04-07T12:42:44Z</dcterms:modified>
</cp:coreProperties>
</file>