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20" windowHeight="9120" activeTab="2"/>
  </bookViews>
  <sheets>
    <sheet name="NVTable_MY" sheetId="1" r:id="rId1"/>
    <sheet name="NVChart_MY" sheetId="2" r:id="rId2"/>
    <sheet name="NVTable_RI" sheetId="3" r:id="rId3"/>
    <sheet name="NVChart_RI" sheetId="4" r:id="rId4"/>
    <sheet name="PSTable" sheetId="5" r:id="rId5"/>
    <sheet name="PSChart" sheetId="6" r:id="rId6"/>
  </sheets>
  <definedNames>
    <definedName name="Actual_x1">'PSTable'!$B$11</definedName>
    <definedName name="Actual_x2">'PSTable'!$B$12</definedName>
    <definedName name="Actual_x4">'PSTable'!$B$13</definedName>
    <definedName name="Application_Rate">'PSTable'!$B$8</definedName>
    <definedName name="GDD_0">'NVTable_RI'!$C$17</definedName>
    <definedName name="k">'PSTable'!$D$7</definedName>
    <definedName name="Nominal_Pressure">'PSTable'!$B$6</definedName>
    <definedName name="Nominal_Speed">'PSTable'!$B$7</definedName>
    <definedName name="RI">'NVTable_RI'!$B$17</definedName>
  </definedNames>
  <calcPr fullCalcOnLoad="1"/>
</workbook>
</file>

<file path=xl/comments1.xml><?xml version="1.0" encoding="utf-8"?>
<comments xmlns="http://schemas.openxmlformats.org/spreadsheetml/2006/main">
  <authors>
    <author>Marvin Stone</author>
    <author>Marvin L. Stone</author>
  </authors>
  <commentList>
    <comment ref="B17" authorId="0">
      <text>
        <r>
          <rPr>
            <sz val="8"/>
            <rFont val="Tahoma"/>
            <family val="0"/>
          </rPr>
          <t>Enter the value of response index here</t>
        </r>
      </text>
    </comment>
    <comment ref="C17" authorId="0">
      <text>
        <r>
          <rPr>
            <sz val="8"/>
            <rFont val="Tahoma"/>
            <family val="0"/>
          </rPr>
          <t>Enter growing degree days &gt; 0 here</t>
        </r>
      </text>
    </comment>
    <comment ref="E23" authorId="1">
      <text>
        <r>
          <rPr>
            <b/>
            <sz val="8"/>
            <rFont val="Tahoma"/>
            <family val="0"/>
          </rPr>
          <t>Enter the file name for the data file that will be created on the applicator in 8.3 format here
This file name must be unique on the compact flash card</t>
        </r>
      </text>
    </comment>
  </commentList>
</comments>
</file>

<file path=xl/comments3.xml><?xml version="1.0" encoding="utf-8"?>
<comments xmlns="http://schemas.openxmlformats.org/spreadsheetml/2006/main">
  <authors>
    <author>Marvin Stone</author>
    <author>Marvin L. Stone</author>
  </authors>
  <commentList>
    <comment ref="B17" authorId="0">
      <text>
        <r>
          <rPr>
            <sz val="8"/>
            <rFont val="Tahoma"/>
            <family val="0"/>
          </rPr>
          <t>Enter the value of response index here</t>
        </r>
      </text>
    </comment>
    <comment ref="C17" authorId="0">
      <text>
        <r>
          <rPr>
            <sz val="8"/>
            <rFont val="Tahoma"/>
            <family val="0"/>
          </rPr>
          <t>Enter growing degree days &gt; 0 here</t>
        </r>
      </text>
    </comment>
    <comment ref="E23" authorId="1">
      <text>
        <r>
          <rPr>
            <b/>
            <sz val="8"/>
            <rFont val="Tahoma"/>
            <family val="0"/>
          </rPr>
          <t>Enter the file name for the data file that will be created on the applicator in 8.3 format here
This file name must be unique on the compact flash card</t>
        </r>
      </text>
    </comment>
  </commentList>
</comments>
</file>

<file path=xl/sharedStrings.xml><?xml version="1.0" encoding="utf-8"?>
<sst xmlns="http://schemas.openxmlformats.org/spreadsheetml/2006/main" count="138" uniqueCount="86">
  <si>
    <t>RI</t>
  </si>
  <si>
    <t>NDVI</t>
  </si>
  <si>
    <t>GDD&gt;0</t>
  </si>
  <si>
    <t>lbN/acre</t>
  </si>
  <si>
    <t>Valve setting</t>
  </si>
  <si>
    <t>Actual rate</t>
  </si>
  <si>
    <t>Item</t>
  </si>
  <si>
    <t>Application rate schedule</t>
  </si>
  <si>
    <t>Application rate table (NDVI Vs. Valve Setting)</t>
  </si>
  <si>
    <t>Instructions</t>
  </si>
  <si>
    <t xml:space="preserve"> </t>
  </si>
  <si>
    <t>INSEY</t>
  </si>
  <si>
    <t>YP0</t>
  </si>
  <si>
    <t>Max Yield, bu/ac</t>
  </si>
  <si>
    <t>UAN = 1.27 kg/l</t>
  </si>
  <si>
    <t>INPUTS</t>
  </si>
  <si>
    <t>ml UAN/m2</t>
  </si>
  <si>
    <t>including 60% NUE</t>
  </si>
  <si>
    <t>lb N acre * 0.0875 = ml N/m2</t>
  </si>
  <si>
    <t>lb N/acre*0.3128= ml UAN/m2 (no efficiency factor)</t>
  </si>
  <si>
    <t>ml UAN/m2 *3.196 = lb N/ac</t>
  </si>
  <si>
    <t>NDVI (FP)</t>
  </si>
  <si>
    <t>NDVI (NRS)</t>
  </si>
  <si>
    <t>YP0 =  0.5005*EXP(INSEY*267.65)</t>
  </si>
  <si>
    <t xml:space="preserve">YP0 =  0.344*EXP(INSEY*267.65) </t>
  </si>
  <si>
    <t>NUE</t>
  </si>
  <si>
    <t>0.5, 0.6, or 0.7</t>
  </si>
  <si>
    <t>Grower/Field Name</t>
  </si>
  <si>
    <t>Field Description</t>
  </si>
  <si>
    <t>Speed</t>
  </si>
  <si>
    <t>Pressure</t>
  </si>
  <si>
    <t>Settings</t>
  </si>
  <si>
    <t>Enter nominal values for normal operation</t>
  </si>
  <si>
    <t>psi</t>
  </si>
  <si>
    <t>The Application rate should be that calculated</t>
  </si>
  <si>
    <t>mph</t>
  </si>
  <si>
    <t>based on the combination of the x1,x2, and x4</t>
  </si>
  <si>
    <t>Application Rate</t>
  </si>
  <si>
    <t>Nozzles open operating at the Nominal Pressure.</t>
  </si>
  <si>
    <t>The speed should be the planned operating</t>
  </si>
  <si>
    <t>speed and the same as used for computation</t>
  </si>
  <si>
    <t>of the above operating rate.</t>
  </si>
  <si>
    <t>Pressure vs. Speed Table</t>
  </si>
  <si>
    <t>Index</t>
  </si>
  <si>
    <t>Speed (mph)</t>
  </si>
  <si>
    <t>Pressure (psi)</t>
  </si>
  <si>
    <t>Calculated Pressure</t>
  </si>
  <si>
    <t>Nozzle Settings</t>
  </si>
  <si>
    <t>Integer Pressure</t>
  </si>
  <si>
    <t>Data file name (8.3 format)</t>
  </si>
  <si>
    <t>1W3N Ringwood SE 80</t>
  </si>
  <si>
    <t>Stinb80.dat</t>
  </si>
  <si>
    <t>ATG Input Page (winter wheat option)</t>
  </si>
  <si>
    <t>ATG Input Page (spring wheat option)</t>
  </si>
  <si>
    <t>YPNRS*</t>
  </si>
  <si>
    <t>YPN*</t>
  </si>
  <si>
    <t>*winter wheat option fertilizes each plot based on YP0 multipled times RI (which equals YPN)</t>
  </si>
  <si>
    <t>* spring wheat option fertilizes all plots to Maximum Yield predicted in NRS or YPNRS</t>
  </si>
  <si>
    <t>Algorithm Selection Table</t>
  </si>
  <si>
    <t>Name</t>
  </si>
  <si>
    <t>Coefficient</t>
  </si>
  <si>
    <t>Current Selection</t>
  </si>
  <si>
    <t>Current Coefficient</t>
  </si>
  <si>
    <t>Year</t>
  </si>
  <si>
    <t>Algorithm</t>
  </si>
  <si>
    <t>Current Name</t>
  </si>
  <si>
    <t>Steinert/Bob's 80 Spring Wheat</t>
  </si>
  <si>
    <t>Steinert/Bob's 80 Winter wheat</t>
  </si>
  <si>
    <t>lb of N/acre</t>
  </si>
  <si>
    <t>Rate (lbN/acre)</t>
  </si>
  <si>
    <t>Yield Potential Curve</t>
  </si>
  <si>
    <t>YP0+1STD</t>
  </si>
  <si>
    <t>Maximum Yield Algorithm</t>
  </si>
  <si>
    <t>Response Index Algorithm</t>
  </si>
  <si>
    <t>YP0 Curve</t>
  </si>
  <si>
    <t>YP0 Curve+1STD</t>
  </si>
  <si>
    <t>Nozzle Weighting</t>
  </si>
  <si>
    <t>x1</t>
  </si>
  <si>
    <t>x2</t>
  </si>
  <si>
    <t>x4</t>
  </si>
  <si>
    <t>YP0 2004</t>
  </si>
  <si>
    <t>YP0 =  0.359*EXP(INSEY*324.4)</t>
  </si>
  <si>
    <t>YPN-RI</t>
  </si>
  <si>
    <t>YPN-Rich</t>
  </si>
  <si>
    <t>Critical CV</t>
  </si>
  <si>
    <t>Plot CV (must be less than Critical CV)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</si>
</sst>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8"/>
      <name val="Tahoma"/>
      <family val="0"/>
    </font>
    <font>
      <b/>
      <sz val="12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0" fillId="5" borderId="2" xfId="0" applyFill="1" applyBorder="1" applyAlignment="1">
      <alignment/>
    </xf>
    <xf numFmtId="0" fontId="0" fillId="5" borderId="0" xfId="0" applyFill="1" applyAlignment="1">
      <alignment horizontal="center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3" xfId="0" applyFill="1" applyBorder="1" applyAlignment="1">
      <alignment horizontal="left"/>
    </xf>
    <xf numFmtId="0" fontId="8" fillId="4" borderId="0" xfId="0" applyFont="1" applyFill="1" applyAlignment="1">
      <alignment vertical="center"/>
    </xf>
    <xf numFmtId="0" fontId="1" fillId="2" borderId="0" xfId="0" applyFont="1" applyFill="1" applyAlignment="1" quotePrefix="1">
      <alignment horizontal="left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 quotePrefix="1">
      <alignment horizontal="left"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9" fillId="5" borderId="0" xfId="0" applyFont="1" applyFill="1" applyBorder="1" applyAlignment="1">
      <alignment horizontal="center"/>
    </xf>
    <xf numFmtId="0" fontId="0" fillId="2" borderId="0" xfId="0" applyFill="1" applyAlignment="1" quotePrefix="1">
      <alignment horizontal="left"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6" borderId="4" xfId="0" applyFont="1" applyFill="1" applyBorder="1" applyAlignment="1">
      <alignment horizontal="left"/>
    </xf>
    <xf numFmtId="2" fontId="1" fillId="6" borderId="4" xfId="0" applyNumberFormat="1" applyFont="1" applyFill="1" applyBorder="1" applyAlignment="1" applyProtection="1">
      <alignment horizontal="left"/>
      <protection locked="0"/>
    </xf>
    <xf numFmtId="0" fontId="1" fillId="6" borderId="4" xfId="0" applyFont="1" applyFill="1" applyBorder="1" applyAlignment="1" applyProtection="1">
      <alignment horizontal="left"/>
      <protection locked="0"/>
    </xf>
    <xf numFmtId="0" fontId="1" fillId="6" borderId="4" xfId="0" applyFont="1" applyFill="1" applyBorder="1" applyAlignment="1" quotePrefix="1">
      <alignment horizontal="left"/>
    </xf>
    <xf numFmtId="0" fontId="1" fillId="2" borderId="0" xfId="0" applyFont="1" applyFill="1" applyBorder="1" applyAlignment="1">
      <alignment horizontal="left"/>
    </xf>
    <xf numFmtId="0" fontId="1" fillId="6" borderId="5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1" fillId="6" borderId="7" xfId="0" applyFont="1" applyFill="1" applyBorder="1" applyAlignment="1">
      <alignment/>
    </xf>
    <xf numFmtId="0" fontId="0" fillId="6" borderId="6" xfId="0" applyFill="1" applyBorder="1" applyAlignment="1">
      <alignment/>
    </xf>
    <xf numFmtId="0" fontId="1" fillId="6" borderId="6" xfId="0" applyFont="1" applyFill="1" applyBorder="1" applyAlignment="1" quotePrefix="1">
      <alignment horizontal="left"/>
    </xf>
    <xf numFmtId="0" fontId="0" fillId="6" borderId="7" xfId="0" applyFill="1" applyBorder="1" applyAlignment="1">
      <alignment/>
    </xf>
    <xf numFmtId="0" fontId="10" fillId="6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Alignment="1" quotePrefix="1">
      <alignment horizontal="left"/>
    </xf>
    <xf numFmtId="0" fontId="8" fillId="4" borderId="0" xfId="0" applyFont="1" applyFill="1" applyAlignment="1">
      <alignment horizontal="left" vertical="center"/>
    </xf>
    <xf numFmtId="0" fontId="13" fillId="5" borderId="0" xfId="0" applyFont="1" applyFill="1" applyBorder="1" applyAlignment="1" quotePrefix="1">
      <alignment horizontal="left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 quotePrefix="1">
      <alignment horizontal="left"/>
    </xf>
    <xf numFmtId="0" fontId="0" fillId="5" borderId="0" xfId="0" applyFill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 quotePrefix="1">
      <alignment horizontal="right"/>
    </xf>
    <xf numFmtId="0" fontId="12" fillId="5" borderId="1" xfId="0" applyFont="1" applyFill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right"/>
    </xf>
    <xf numFmtId="0" fontId="1" fillId="6" borderId="0" xfId="0" applyFont="1" applyFill="1" applyBorder="1" applyAlignment="1">
      <alignment/>
    </xf>
    <xf numFmtId="0" fontId="7" fillId="4" borderId="0" xfId="0" applyFont="1" applyFill="1" applyAlignment="1" quotePrefix="1">
      <alignment horizontal="left" vertical="center"/>
    </xf>
    <xf numFmtId="0" fontId="8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4" fillId="3" borderId="2" xfId="0" applyFont="1" applyFill="1" applyBorder="1" applyAlignment="1" quotePrefix="1">
      <alignment horizontal="center"/>
    </xf>
    <xf numFmtId="0" fontId="4" fillId="3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0" borderId="0" xfId="0" applyAlignment="1">
      <alignment vertical="center"/>
    </xf>
    <xf numFmtId="0" fontId="10" fillId="5" borderId="9" xfId="0" applyFont="1" applyFill="1" applyBorder="1" applyAlignment="1">
      <alignment horizontal="center"/>
    </xf>
    <xf numFmtId="0" fontId="0" fillId="0" borderId="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NVChart_MY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5"/>
          <c:w val="0.83225"/>
          <c:h val="0.83775"/>
        </c:manualLayout>
      </c:layout>
      <c:scatterChart>
        <c:scatterStyle val="smooth"/>
        <c:varyColors val="0"/>
        <c:ser>
          <c:idx val="1"/>
          <c:order val="0"/>
          <c:tx>
            <c:strRef>
              <c:f>NVTable_MY!$G$33</c:f>
              <c:strCache>
                <c:ptCount val="1"/>
                <c:pt idx="0">
                  <c:v>lbN/acre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NVTable_MY!$B$34:$B$97</c:f>
              <c:numCache>
                <c:ptCount val="64"/>
                <c:pt idx="0">
                  <c:v>0.25</c:v>
                </c:pt>
                <c:pt idx="1">
                  <c:v>0.26</c:v>
                </c:pt>
                <c:pt idx="2">
                  <c:v>0.27</c:v>
                </c:pt>
                <c:pt idx="3">
                  <c:v>0.28</c:v>
                </c:pt>
                <c:pt idx="4">
                  <c:v>0.29</c:v>
                </c:pt>
                <c:pt idx="5">
                  <c:v>0.3</c:v>
                </c:pt>
                <c:pt idx="6">
                  <c:v>0.31</c:v>
                </c:pt>
                <c:pt idx="7">
                  <c:v>0.32</c:v>
                </c:pt>
                <c:pt idx="8">
                  <c:v>0.33</c:v>
                </c:pt>
                <c:pt idx="9">
                  <c:v>0.34</c:v>
                </c:pt>
                <c:pt idx="10">
                  <c:v>0.35</c:v>
                </c:pt>
                <c:pt idx="11">
                  <c:v>0.36</c:v>
                </c:pt>
                <c:pt idx="12">
                  <c:v>0.37</c:v>
                </c:pt>
                <c:pt idx="13">
                  <c:v>0.38</c:v>
                </c:pt>
                <c:pt idx="14">
                  <c:v>0.39</c:v>
                </c:pt>
                <c:pt idx="15">
                  <c:v>0.4</c:v>
                </c:pt>
                <c:pt idx="16">
                  <c:v>0.41</c:v>
                </c:pt>
                <c:pt idx="17">
                  <c:v>0.42</c:v>
                </c:pt>
                <c:pt idx="18">
                  <c:v>0.43</c:v>
                </c:pt>
                <c:pt idx="19">
                  <c:v>0.44</c:v>
                </c:pt>
                <c:pt idx="20">
                  <c:v>0.45</c:v>
                </c:pt>
                <c:pt idx="21">
                  <c:v>0.46</c:v>
                </c:pt>
                <c:pt idx="22">
                  <c:v>0.47</c:v>
                </c:pt>
                <c:pt idx="23">
                  <c:v>0.48</c:v>
                </c:pt>
                <c:pt idx="24">
                  <c:v>0.49</c:v>
                </c:pt>
                <c:pt idx="25">
                  <c:v>0.5</c:v>
                </c:pt>
                <c:pt idx="26">
                  <c:v>0.51</c:v>
                </c:pt>
                <c:pt idx="27">
                  <c:v>0.52</c:v>
                </c:pt>
                <c:pt idx="28">
                  <c:v>0.53</c:v>
                </c:pt>
                <c:pt idx="29">
                  <c:v>0.54</c:v>
                </c:pt>
                <c:pt idx="30">
                  <c:v>0.55</c:v>
                </c:pt>
                <c:pt idx="31">
                  <c:v>0.56</c:v>
                </c:pt>
                <c:pt idx="32">
                  <c:v>0.57</c:v>
                </c:pt>
                <c:pt idx="33">
                  <c:v>0.58</c:v>
                </c:pt>
                <c:pt idx="34">
                  <c:v>0.59</c:v>
                </c:pt>
                <c:pt idx="35">
                  <c:v>0.6</c:v>
                </c:pt>
                <c:pt idx="36">
                  <c:v>0.61</c:v>
                </c:pt>
                <c:pt idx="37">
                  <c:v>0.62</c:v>
                </c:pt>
                <c:pt idx="38">
                  <c:v>0.63</c:v>
                </c:pt>
                <c:pt idx="39">
                  <c:v>0.64</c:v>
                </c:pt>
                <c:pt idx="40">
                  <c:v>0.65</c:v>
                </c:pt>
                <c:pt idx="41">
                  <c:v>0.66</c:v>
                </c:pt>
                <c:pt idx="42">
                  <c:v>0.67</c:v>
                </c:pt>
                <c:pt idx="43">
                  <c:v>0.68</c:v>
                </c:pt>
                <c:pt idx="44">
                  <c:v>0.69</c:v>
                </c:pt>
                <c:pt idx="45">
                  <c:v>0.7</c:v>
                </c:pt>
                <c:pt idx="46">
                  <c:v>0.71</c:v>
                </c:pt>
                <c:pt idx="47">
                  <c:v>0.72</c:v>
                </c:pt>
                <c:pt idx="48">
                  <c:v>0.73</c:v>
                </c:pt>
                <c:pt idx="49">
                  <c:v>0.74</c:v>
                </c:pt>
                <c:pt idx="50">
                  <c:v>0.75</c:v>
                </c:pt>
                <c:pt idx="51">
                  <c:v>0.76</c:v>
                </c:pt>
                <c:pt idx="52">
                  <c:v>0.77</c:v>
                </c:pt>
                <c:pt idx="53">
                  <c:v>0.78</c:v>
                </c:pt>
                <c:pt idx="54">
                  <c:v>0.79</c:v>
                </c:pt>
                <c:pt idx="55">
                  <c:v>0.8</c:v>
                </c:pt>
                <c:pt idx="56">
                  <c:v>0.81</c:v>
                </c:pt>
                <c:pt idx="57">
                  <c:v>0.820000000000001</c:v>
                </c:pt>
                <c:pt idx="58">
                  <c:v>0.830000000000001</c:v>
                </c:pt>
                <c:pt idx="59">
                  <c:v>0.840000000000001</c:v>
                </c:pt>
                <c:pt idx="60">
                  <c:v>0.850000000000001</c:v>
                </c:pt>
                <c:pt idx="61">
                  <c:v>0.860000000000001</c:v>
                </c:pt>
                <c:pt idx="62">
                  <c:v>0.870000000000001</c:v>
                </c:pt>
                <c:pt idx="63">
                  <c:v>0.880000000000001</c:v>
                </c:pt>
              </c:numCache>
            </c:numRef>
          </c:xVal>
          <c:yVal>
            <c:numRef>
              <c:f>NVTable_MY!$G$34:$G$97</c:f>
              <c:numCache>
                <c:ptCount val="64"/>
                <c:pt idx="0">
                  <c:v>101.49201926682372</c:v>
                </c:pt>
                <c:pt idx="1">
                  <c:v>100.33814242562981</c:v>
                </c:pt>
                <c:pt idx="2">
                  <c:v>99.14191608764209</c:v>
                </c:pt>
                <c:pt idx="3">
                  <c:v>97.90178594497027</c:v>
                </c:pt>
                <c:pt idx="4">
                  <c:v>96.61614064363849</c:v>
                </c:pt>
                <c:pt idx="5">
                  <c:v>95.28330968988439</c:v>
                </c:pt>
                <c:pt idx="6">
                  <c:v>93.90156127961534</c:v>
                </c:pt>
                <c:pt idx="7">
                  <c:v>92.46910004820153</c:v>
                </c:pt>
                <c:pt idx="8">
                  <c:v>90.98406473768213</c:v>
                </c:pt>
                <c:pt idx="9">
                  <c:v>89.4445257783535</c:v>
                </c:pt>
                <c:pt idx="10">
                  <c:v>87.84848278159694</c:v>
                </c:pt>
                <c:pt idx="11">
                  <c:v>86.19386194068848</c:v>
                </c:pt>
                <c:pt idx="12">
                  <c:v>84.4785133362134</c:v>
                </c:pt>
                <c:pt idx="13">
                  <c:v>82.70020814258419</c:v>
                </c:pt>
                <c:pt idx="14">
                  <c:v>80.85663573203252</c:v>
                </c:pt>
                <c:pt idx="15">
                  <c:v>78.94540067231193</c:v>
                </c:pt>
                <c:pt idx="16">
                  <c:v>76.9640196142107</c:v>
                </c:pt>
                <c:pt idx="17">
                  <c:v>74.90991806483015</c:v>
                </c:pt>
                <c:pt idx="18">
                  <c:v>72.78042704243651</c:v>
                </c:pt>
                <c:pt idx="19">
                  <c:v>70.57277960853885</c:v>
                </c:pt>
                <c:pt idx="20">
                  <c:v>68.28410727268803</c:v>
                </c:pt>
                <c:pt idx="21">
                  <c:v>65.91143626532481</c:v>
                </c:pt>
                <c:pt idx="22">
                  <c:v>63.45168367383419</c:v>
                </c:pt>
                <c:pt idx="23">
                  <c:v>60.901653436785544</c:v>
                </c:pt>
                <c:pt idx="24">
                  <c:v>58.25803219115377</c:v>
                </c:pt>
                <c:pt idx="25">
                  <c:v>55.51738496712549</c:v>
                </c:pt>
                <c:pt idx="26">
                  <c:v>52.676150724896075</c:v>
                </c:pt>
                <c:pt idx="27">
                  <c:v>49.73063772765913</c:v>
                </c:pt>
                <c:pt idx="28">
                  <c:v>46.67701874477512</c:v>
                </c:pt>
                <c:pt idx="29">
                  <c:v>43.511326078887414</c:v>
                </c:pt>
                <c:pt idx="30">
                  <c:v>40.22944641052424</c:v>
                </c:pt>
                <c:pt idx="31">
                  <c:v>36.82711545348693</c:v>
                </c:pt>
                <c:pt idx="32">
                  <c:v>33.29991241408125</c:v>
                </c:pt>
                <c:pt idx="33">
                  <c:v>29.6432542469915</c:v>
                </c:pt>
                <c:pt idx="34">
                  <c:v>25.85238970033437</c:v>
                </c:pt>
                <c:pt idx="35">
                  <c:v>21.922393142154775</c:v>
                </c:pt>
                <c:pt idx="36">
                  <c:v>17.8481581603423</c:v>
                </c:pt>
                <c:pt idx="37">
                  <c:v>13.624390927652026</c:v>
                </c:pt>
                <c:pt idx="38">
                  <c:v>9.24560332320901</c:v>
                </c:pt>
                <c:pt idx="39">
                  <c:v>4.706105801559228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NVTable_MY!$I$33</c:f>
              <c:strCache>
                <c:ptCount val="1"/>
                <c:pt idx="0">
                  <c:v>Actual rate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NVTable_MY!$B$34:$B$97</c:f>
              <c:numCache>
                <c:ptCount val="64"/>
                <c:pt idx="0">
                  <c:v>0.25</c:v>
                </c:pt>
                <c:pt idx="1">
                  <c:v>0.26</c:v>
                </c:pt>
                <c:pt idx="2">
                  <c:v>0.27</c:v>
                </c:pt>
                <c:pt idx="3">
                  <c:v>0.28</c:v>
                </c:pt>
                <c:pt idx="4">
                  <c:v>0.29</c:v>
                </c:pt>
                <c:pt idx="5">
                  <c:v>0.3</c:v>
                </c:pt>
                <c:pt idx="6">
                  <c:v>0.31</c:v>
                </c:pt>
                <c:pt idx="7">
                  <c:v>0.32</c:v>
                </c:pt>
                <c:pt idx="8">
                  <c:v>0.33</c:v>
                </c:pt>
                <c:pt idx="9">
                  <c:v>0.34</c:v>
                </c:pt>
                <c:pt idx="10">
                  <c:v>0.35</c:v>
                </c:pt>
                <c:pt idx="11">
                  <c:v>0.36</c:v>
                </c:pt>
                <c:pt idx="12">
                  <c:v>0.37</c:v>
                </c:pt>
                <c:pt idx="13">
                  <c:v>0.38</c:v>
                </c:pt>
                <c:pt idx="14">
                  <c:v>0.39</c:v>
                </c:pt>
                <c:pt idx="15">
                  <c:v>0.4</c:v>
                </c:pt>
                <c:pt idx="16">
                  <c:v>0.41</c:v>
                </c:pt>
                <c:pt idx="17">
                  <c:v>0.42</c:v>
                </c:pt>
                <c:pt idx="18">
                  <c:v>0.43</c:v>
                </c:pt>
                <c:pt idx="19">
                  <c:v>0.44</c:v>
                </c:pt>
                <c:pt idx="20">
                  <c:v>0.45</c:v>
                </c:pt>
                <c:pt idx="21">
                  <c:v>0.46</c:v>
                </c:pt>
                <c:pt idx="22">
                  <c:v>0.47</c:v>
                </c:pt>
                <c:pt idx="23">
                  <c:v>0.48</c:v>
                </c:pt>
                <c:pt idx="24">
                  <c:v>0.49</c:v>
                </c:pt>
                <c:pt idx="25">
                  <c:v>0.5</c:v>
                </c:pt>
                <c:pt idx="26">
                  <c:v>0.51</c:v>
                </c:pt>
                <c:pt idx="27">
                  <c:v>0.52</c:v>
                </c:pt>
                <c:pt idx="28">
                  <c:v>0.53</c:v>
                </c:pt>
                <c:pt idx="29">
                  <c:v>0.54</c:v>
                </c:pt>
                <c:pt idx="30">
                  <c:v>0.55</c:v>
                </c:pt>
                <c:pt idx="31">
                  <c:v>0.56</c:v>
                </c:pt>
                <c:pt idx="32">
                  <c:v>0.57</c:v>
                </c:pt>
                <c:pt idx="33">
                  <c:v>0.58</c:v>
                </c:pt>
                <c:pt idx="34">
                  <c:v>0.59</c:v>
                </c:pt>
                <c:pt idx="35">
                  <c:v>0.6</c:v>
                </c:pt>
                <c:pt idx="36">
                  <c:v>0.61</c:v>
                </c:pt>
                <c:pt idx="37">
                  <c:v>0.62</c:v>
                </c:pt>
                <c:pt idx="38">
                  <c:v>0.63</c:v>
                </c:pt>
                <c:pt idx="39">
                  <c:v>0.64</c:v>
                </c:pt>
                <c:pt idx="40">
                  <c:v>0.65</c:v>
                </c:pt>
                <c:pt idx="41">
                  <c:v>0.66</c:v>
                </c:pt>
                <c:pt idx="42">
                  <c:v>0.67</c:v>
                </c:pt>
                <c:pt idx="43">
                  <c:v>0.68</c:v>
                </c:pt>
                <c:pt idx="44">
                  <c:v>0.69</c:v>
                </c:pt>
                <c:pt idx="45">
                  <c:v>0.7</c:v>
                </c:pt>
                <c:pt idx="46">
                  <c:v>0.71</c:v>
                </c:pt>
                <c:pt idx="47">
                  <c:v>0.72</c:v>
                </c:pt>
                <c:pt idx="48">
                  <c:v>0.73</c:v>
                </c:pt>
                <c:pt idx="49">
                  <c:v>0.74</c:v>
                </c:pt>
                <c:pt idx="50">
                  <c:v>0.75</c:v>
                </c:pt>
                <c:pt idx="51">
                  <c:v>0.76</c:v>
                </c:pt>
                <c:pt idx="52">
                  <c:v>0.77</c:v>
                </c:pt>
                <c:pt idx="53">
                  <c:v>0.78</c:v>
                </c:pt>
                <c:pt idx="54">
                  <c:v>0.79</c:v>
                </c:pt>
                <c:pt idx="55">
                  <c:v>0.8</c:v>
                </c:pt>
                <c:pt idx="56">
                  <c:v>0.81</c:v>
                </c:pt>
                <c:pt idx="57">
                  <c:v>0.820000000000001</c:v>
                </c:pt>
                <c:pt idx="58">
                  <c:v>0.830000000000001</c:v>
                </c:pt>
                <c:pt idx="59">
                  <c:v>0.840000000000001</c:v>
                </c:pt>
                <c:pt idx="60">
                  <c:v>0.850000000000001</c:v>
                </c:pt>
                <c:pt idx="61">
                  <c:v>0.860000000000001</c:v>
                </c:pt>
                <c:pt idx="62">
                  <c:v>0.870000000000001</c:v>
                </c:pt>
                <c:pt idx="63">
                  <c:v>0.880000000000001</c:v>
                </c:pt>
              </c:numCache>
            </c:numRef>
          </c:xVal>
          <c:yVal>
            <c:numRef>
              <c:f>NVTable_MY!$I$34:$I$97</c:f>
              <c:numCache>
                <c:ptCount val="64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68.57142857142857</c:v>
                </c:pt>
                <c:pt idx="19">
                  <c:v>68.57142857142857</c:v>
                </c:pt>
                <c:pt idx="20">
                  <c:v>68.57142857142857</c:v>
                </c:pt>
                <c:pt idx="21">
                  <c:v>68.57142857142857</c:v>
                </c:pt>
                <c:pt idx="22">
                  <c:v>68.57142857142857</c:v>
                </c:pt>
                <c:pt idx="23">
                  <c:v>57.142857142857146</c:v>
                </c:pt>
                <c:pt idx="24">
                  <c:v>57.142857142857146</c:v>
                </c:pt>
                <c:pt idx="25">
                  <c:v>57.142857142857146</c:v>
                </c:pt>
                <c:pt idx="26">
                  <c:v>57.142857142857146</c:v>
                </c:pt>
                <c:pt idx="27">
                  <c:v>45.714285714285715</c:v>
                </c:pt>
                <c:pt idx="28">
                  <c:v>45.714285714285715</c:v>
                </c:pt>
                <c:pt idx="29">
                  <c:v>45.714285714285715</c:v>
                </c:pt>
                <c:pt idx="30">
                  <c:v>45.714285714285715</c:v>
                </c:pt>
                <c:pt idx="31">
                  <c:v>34.285714285714285</c:v>
                </c:pt>
                <c:pt idx="32">
                  <c:v>34.285714285714285</c:v>
                </c:pt>
                <c:pt idx="33">
                  <c:v>34.285714285714285</c:v>
                </c:pt>
                <c:pt idx="34">
                  <c:v>22.857142857142858</c:v>
                </c:pt>
                <c:pt idx="35">
                  <c:v>22.857142857142858</c:v>
                </c:pt>
                <c:pt idx="36">
                  <c:v>22.857142857142858</c:v>
                </c:pt>
                <c:pt idx="37">
                  <c:v>11.428571428571429</c:v>
                </c:pt>
                <c:pt idx="38">
                  <c:v>11.428571428571429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1"/>
        </c:ser>
        <c:axId val="41640805"/>
        <c:axId val="49807498"/>
      </c:scatterChart>
      <c:valAx>
        <c:axId val="41640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07498"/>
        <c:crosses val="autoZero"/>
        <c:crossBetween val="midCat"/>
        <c:dispUnits/>
      </c:valAx>
      <c:valAx>
        <c:axId val="498074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App. Rate (lb/acre)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408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75"/>
          <c:y val="0.2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NVChart_RI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5"/>
          <c:w val="0.83225"/>
          <c:h val="0.83775"/>
        </c:manualLayout>
      </c:layout>
      <c:scatterChart>
        <c:scatterStyle val="smooth"/>
        <c:varyColors val="0"/>
        <c:ser>
          <c:idx val="1"/>
          <c:order val="0"/>
          <c:tx>
            <c:strRef>
              <c:f>NVTable_RI!$H$34</c:f>
              <c:strCache>
                <c:ptCount val="1"/>
                <c:pt idx="0">
                  <c:v>lbN/acre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NVTable_RI!$B$35:$B$98</c:f>
              <c:numCache>
                <c:ptCount val="64"/>
                <c:pt idx="0">
                  <c:v>0.25</c:v>
                </c:pt>
                <c:pt idx="1">
                  <c:v>0.26</c:v>
                </c:pt>
                <c:pt idx="2">
                  <c:v>0.27</c:v>
                </c:pt>
                <c:pt idx="3">
                  <c:v>0.28</c:v>
                </c:pt>
                <c:pt idx="4">
                  <c:v>0.29</c:v>
                </c:pt>
                <c:pt idx="5">
                  <c:v>0.3</c:v>
                </c:pt>
                <c:pt idx="6">
                  <c:v>0.31</c:v>
                </c:pt>
                <c:pt idx="7">
                  <c:v>0.32</c:v>
                </c:pt>
                <c:pt idx="8">
                  <c:v>0.33</c:v>
                </c:pt>
                <c:pt idx="9">
                  <c:v>0.34</c:v>
                </c:pt>
                <c:pt idx="10">
                  <c:v>0.35</c:v>
                </c:pt>
                <c:pt idx="11">
                  <c:v>0.36</c:v>
                </c:pt>
                <c:pt idx="12">
                  <c:v>0.37</c:v>
                </c:pt>
                <c:pt idx="13">
                  <c:v>0.38</c:v>
                </c:pt>
                <c:pt idx="14">
                  <c:v>0.39</c:v>
                </c:pt>
                <c:pt idx="15">
                  <c:v>0.4</c:v>
                </c:pt>
                <c:pt idx="16">
                  <c:v>0.41</c:v>
                </c:pt>
                <c:pt idx="17">
                  <c:v>0.42</c:v>
                </c:pt>
                <c:pt idx="18">
                  <c:v>0.43</c:v>
                </c:pt>
                <c:pt idx="19">
                  <c:v>0.44</c:v>
                </c:pt>
                <c:pt idx="20">
                  <c:v>0.45</c:v>
                </c:pt>
                <c:pt idx="21">
                  <c:v>0.46</c:v>
                </c:pt>
                <c:pt idx="22">
                  <c:v>0.47</c:v>
                </c:pt>
                <c:pt idx="23">
                  <c:v>0.48</c:v>
                </c:pt>
                <c:pt idx="24">
                  <c:v>0.49</c:v>
                </c:pt>
                <c:pt idx="25">
                  <c:v>0.5</c:v>
                </c:pt>
                <c:pt idx="26">
                  <c:v>0.51</c:v>
                </c:pt>
                <c:pt idx="27">
                  <c:v>0.52</c:v>
                </c:pt>
                <c:pt idx="28">
                  <c:v>0.53</c:v>
                </c:pt>
                <c:pt idx="29">
                  <c:v>0.54</c:v>
                </c:pt>
                <c:pt idx="30">
                  <c:v>0.55</c:v>
                </c:pt>
                <c:pt idx="31">
                  <c:v>0.56</c:v>
                </c:pt>
                <c:pt idx="32">
                  <c:v>0.57</c:v>
                </c:pt>
                <c:pt idx="33">
                  <c:v>0.58</c:v>
                </c:pt>
                <c:pt idx="34">
                  <c:v>0.59</c:v>
                </c:pt>
                <c:pt idx="35">
                  <c:v>0.6</c:v>
                </c:pt>
                <c:pt idx="36">
                  <c:v>0.61</c:v>
                </c:pt>
                <c:pt idx="37">
                  <c:v>0.62</c:v>
                </c:pt>
                <c:pt idx="38">
                  <c:v>0.63</c:v>
                </c:pt>
                <c:pt idx="39">
                  <c:v>0.64</c:v>
                </c:pt>
                <c:pt idx="40">
                  <c:v>0.65</c:v>
                </c:pt>
                <c:pt idx="41">
                  <c:v>0.66</c:v>
                </c:pt>
                <c:pt idx="42">
                  <c:v>0.67</c:v>
                </c:pt>
                <c:pt idx="43">
                  <c:v>0.68</c:v>
                </c:pt>
                <c:pt idx="44">
                  <c:v>0.69</c:v>
                </c:pt>
                <c:pt idx="45">
                  <c:v>0.7</c:v>
                </c:pt>
                <c:pt idx="46">
                  <c:v>0.71</c:v>
                </c:pt>
                <c:pt idx="47">
                  <c:v>0.72</c:v>
                </c:pt>
                <c:pt idx="48">
                  <c:v>0.73</c:v>
                </c:pt>
                <c:pt idx="49">
                  <c:v>0.74</c:v>
                </c:pt>
                <c:pt idx="50">
                  <c:v>0.75</c:v>
                </c:pt>
                <c:pt idx="51">
                  <c:v>0.76</c:v>
                </c:pt>
                <c:pt idx="52">
                  <c:v>0.77</c:v>
                </c:pt>
                <c:pt idx="53">
                  <c:v>0.78</c:v>
                </c:pt>
                <c:pt idx="54">
                  <c:v>0.79</c:v>
                </c:pt>
                <c:pt idx="55">
                  <c:v>0.8</c:v>
                </c:pt>
                <c:pt idx="56">
                  <c:v>0.81</c:v>
                </c:pt>
                <c:pt idx="57">
                  <c:v>0.820000000000001</c:v>
                </c:pt>
                <c:pt idx="58">
                  <c:v>0.830000000000001</c:v>
                </c:pt>
                <c:pt idx="59">
                  <c:v>0.840000000000001</c:v>
                </c:pt>
                <c:pt idx="60">
                  <c:v>0.850000000000001</c:v>
                </c:pt>
                <c:pt idx="61">
                  <c:v>0.860000000000001</c:v>
                </c:pt>
                <c:pt idx="62">
                  <c:v>0.870000000000001</c:v>
                </c:pt>
                <c:pt idx="63">
                  <c:v>0.880000000000001</c:v>
                </c:pt>
              </c:numCache>
            </c:numRef>
          </c:xVal>
          <c:yVal>
            <c:numRef>
              <c:f>NVTable_RI!$H$35:$H$98</c:f>
              <c:numCache>
                <c:ptCount val="64"/>
                <c:pt idx="0">
                  <c:v>8.578331104293712</c:v>
                </c:pt>
                <c:pt idx="1">
                  <c:v>8.876317304404449</c:v>
                </c:pt>
                <c:pt idx="2">
                  <c:v>9.184654675900017</c:v>
                </c:pt>
                <c:pt idx="3">
                  <c:v>9.503702788280618</c:v>
                </c:pt>
                <c:pt idx="4">
                  <c:v>9.833833701442027</c:v>
                </c:pt>
                <c:pt idx="5">
                  <c:v>10.175432399555575</c:v>
                </c:pt>
                <c:pt idx="6">
                  <c:v>10.52889724001964</c:v>
                </c:pt>
                <c:pt idx="7">
                  <c:v>10.894640418006727</c:v>
                </c:pt>
                <c:pt idx="8">
                  <c:v>11.273088447147224</c:v>
                </c:pt>
                <c:pt idx="9">
                  <c:v>11.664682656910953</c:v>
                </c:pt>
                <c:pt idx="10">
                  <c:v>12.069879707266214</c:v>
                </c:pt>
                <c:pt idx="11">
                  <c:v>12.489152121216462</c:v>
                </c:pt>
                <c:pt idx="12">
                  <c:v>12.922988835836094</c:v>
                </c:pt>
                <c:pt idx="13">
                  <c:v>13.3718957724472</c:v>
                </c:pt>
                <c:pt idx="14">
                  <c:v>13.836396426602864</c:v>
                </c:pt>
                <c:pt idx="15">
                  <c:v>14.317032478564684</c:v>
                </c:pt>
                <c:pt idx="16">
                  <c:v>14.814364424986522</c:v>
                </c:pt>
                <c:pt idx="17">
                  <c:v>15.328972232541059</c:v>
                </c:pt>
                <c:pt idx="18">
                  <c:v>15.861456014251399</c:v>
                </c:pt>
                <c:pt idx="19">
                  <c:v>16.412436729316667</c:v>
                </c:pt>
                <c:pt idx="20">
                  <c:v>16.98255690724718</c:v>
                </c:pt>
                <c:pt idx="21">
                  <c:v>17.57248139715429</c:v>
                </c:pt>
                <c:pt idx="22">
                  <c:v>18.182898143068137</c:v>
                </c:pt>
                <c:pt idx="23">
                  <c:v>18.814518986187768</c:v>
                </c:pt>
                <c:pt idx="24">
                  <c:v>19.468080494999096</c:v>
                </c:pt>
                <c:pt idx="25">
                  <c:v>20.144344824228725</c:v>
                </c:pt>
                <c:pt idx="26">
                  <c:v>20.84410060363522</c:v>
                </c:pt>
                <c:pt idx="27">
                  <c:v>21.568163857674705</c:v>
                </c:pt>
                <c:pt idx="28">
                  <c:v>22.317378957112542</c:v>
                </c:pt>
                <c:pt idx="29">
                  <c:v>23.092619603691503</c:v>
                </c:pt>
                <c:pt idx="30">
                  <c:v>23.894789849004404</c:v>
                </c:pt>
                <c:pt idx="31">
                  <c:v>24.724825148759294</c:v>
                </c:pt>
                <c:pt idx="32">
                  <c:v>25.58369345366694</c:v>
                </c:pt>
                <c:pt idx="33">
                  <c:v>26.472396338222183</c:v>
                </c:pt>
                <c:pt idx="34">
                  <c:v>27.39197016869645</c:v>
                </c:pt>
                <c:pt idx="35">
                  <c:v>28.3434873117024</c:v>
                </c:pt>
                <c:pt idx="36">
                  <c:v>29.32805738474065</c:v>
                </c:pt>
                <c:pt idx="37">
                  <c:v>30.34682855018726</c:v>
                </c:pt>
                <c:pt idx="38">
                  <c:v>31.400988854230103</c:v>
                </c:pt>
                <c:pt idx="39">
                  <c:v>32.49176761231605</c:v>
                </c:pt>
                <c:pt idx="40">
                  <c:v>33.620436842724786</c:v>
                </c:pt>
                <c:pt idx="41">
                  <c:v>34.788312749940836</c:v>
                </c:pt>
                <c:pt idx="42">
                  <c:v>35.996757259552936</c:v>
                </c:pt>
                <c:pt idx="43">
                  <c:v>37.24717960647233</c:v>
                </c:pt>
                <c:pt idx="44">
                  <c:v>38.54103797832035</c:v>
                </c:pt>
                <c:pt idx="45">
                  <c:v>39.8798412159028</c:v>
                </c:pt>
                <c:pt idx="46">
                  <c:v>41.26515057275408</c:v>
                </c:pt>
                <c:pt idx="47">
                  <c:v>42.69858153580205</c:v>
                </c:pt>
                <c:pt idx="48">
                  <c:v>44.181805709278336</c:v>
                </c:pt>
                <c:pt idx="49">
                  <c:v>45.71655276406953</c:v>
                </c:pt>
                <c:pt idx="50">
                  <c:v>47.30461245478355</c:v>
                </c:pt>
                <c:pt idx="51">
                  <c:v>48.947836706882626</c:v>
                </c:pt>
                <c:pt idx="52">
                  <c:v>50.648141776317885</c:v>
                </c:pt>
                <c:pt idx="53">
                  <c:v>52.4075104841823</c:v>
                </c:pt>
                <c:pt idx="54">
                  <c:v>49.462932516747486</c:v>
                </c:pt>
                <c:pt idx="55">
                  <c:v>42.878967660087284</c:v>
                </c:pt>
                <c:pt idx="56">
                  <c:v>36.06629506931808</c:v>
                </c:pt>
                <c:pt idx="57">
                  <c:v>29.016970104882418</c:v>
                </c:pt>
                <c:pt idx="58">
                  <c:v>21.722772153620774</c:v>
                </c:pt>
                <c:pt idx="59">
                  <c:v>14.17519504224894</c:v>
                </c:pt>
                <c:pt idx="60">
                  <c:v>6.3654371178358815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NVTable_RI!$J$34</c:f>
              <c:strCache>
                <c:ptCount val="1"/>
                <c:pt idx="0">
                  <c:v>Actual rate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NVTable_RI!$B$35:$B$98</c:f>
              <c:numCache>
                <c:ptCount val="64"/>
                <c:pt idx="0">
                  <c:v>0.25</c:v>
                </c:pt>
                <c:pt idx="1">
                  <c:v>0.26</c:v>
                </c:pt>
                <c:pt idx="2">
                  <c:v>0.27</c:v>
                </c:pt>
                <c:pt idx="3">
                  <c:v>0.28</c:v>
                </c:pt>
                <c:pt idx="4">
                  <c:v>0.29</c:v>
                </c:pt>
                <c:pt idx="5">
                  <c:v>0.3</c:v>
                </c:pt>
                <c:pt idx="6">
                  <c:v>0.31</c:v>
                </c:pt>
                <c:pt idx="7">
                  <c:v>0.32</c:v>
                </c:pt>
                <c:pt idx="8">
                  <c:v>0.33</c:v>
                </c:pt>
                <c:pt idx="9">
                  <c:v>0.34</c:v>
                </c:pt>
                <c:pt idx="10">
                  <c:v>0.35</c:v>
                </c:pt>
                <c:pt idx="11">
                  <c:v>0.36</c:v>
                </c:pt>
                <c:pt idx="12">
                  <c:v>0.37</c:v>
                </c:pt>
                <c:pt idx="13">
                  <c:v>0.38</c:v>
                </c:pt>
                <c:pt idx="14">
                  <c:v>0.39</c:v>
                </c:pt>
                <c:pt idx="15">
                  <c:v>0.4</c:v>
                </c:pt>
                <c:pt idx="16">
                  <c:v>0.41</c:v>
                </c:pt>
                <c:pt idx="17">
                  <c:v>0.42</c:v>
                </c:pt>
                <c:pt idx="18">
                  <c:v>0.43</c:v>
                </c:pt>
                <c:pt idx="19">
                  <c:v>0.44</c:v>
                </c:pt>
                <c:pt idx="20">
                  <c:v>0.45</c:v>
                </c:pt>
                <c:pt idx="21">
                  <c:v>0.46</c:v>
                </c:pt>
                <c:pt idx="22">
                  <c:v>0.47</c:v>
                </c:pt>
                <c:pt idx="23">
                  <c:v>0.48</c:v>
                </c:pt>
                <c:pt idx="24">
                  <c:v>0.49</c:v>
                </c:pt>
                <c:pt idx="25">
                  <c:v>0.5</c:v>
                </c:pt>
                <c:pt idx="26">
                  <c:v>0.51</c:v>
                </c:pt>
                <c:pt idx="27">
                  <c:v>0.52</c:v>
                </c:pt>
                <c:pt idx="28">
                  <c:v>0.53</c:v>
                </c:pt>
                <c:pt idx="29">
                  <c:v>0.54</c:v>
                </c:pt>
                <c:pt idx="30">
                  <c:v>0.55</c:v>
                </c:pt>
                <c:pt idx="31">
                  <c:v>0.56</c:v>
                </c:pt>
                <c:pt idx="32">
                  <c:v>0.57</c:v>
                </c:pt>
                <c:pt idx="33">
                  <c:v>0.58</c:v>
                </c:pt>
                <c:pt idx="34">
                  <c:v>0.59</c:v>
                </c:pt>
                <c:pt idx="35">
                  <c:v>0.6</c:v>
                </c:pt>
                <c:pt idx="36">
                  <c:v>0.61</c:v>
                </c:pt>
                <c:pt idx="37">
                  <c:v>0.62</c:v>
                </c:pt>
                <c:pt idx="38">
                  <c:v>0.63</c:v>
                </c:pt>
                <c:pt idx="39">
                  <c:v>0.64</c:v>
                </c:pt>
                <c:pt idx="40">
                  <c:v>0.65</c:v>
                </c:pt>
                <c:pt idx="41">
                  <c:v>0.66</c:v>
                </c:pt>
                <c:pt idx="42">
                  <c:v>0.67</c:v>
                </c:pt>
                <c:pt idx="43">
                  <c:v>0.68</c:v>
                </c:pt>
                <c:pt idx="44">
                  <c:v>0.69</c:v>
                </c:pt>
                <c:pt idx="45">
                  <c:v>0.7</c:v>
                </c:pt>
                <c:pt idx="46">
                  <c:v>0.71</c:v>
                </c:pt>
                <c:pt idx="47">
                  <c:v>0.72</c:v>
                </c:pt>
                <c:pt idx="48">
                  <c:v>0.73</c:v>
                </c:pt>
                <c:pt idx="49">
                  <c:v>0.74</c:v>
                </c:pt>
                <c:pt idx="50">
                  <c:v>0.75</c:v>
                </c:pt>
                <c:pt idx="51">
                  <c:v>0.76</c:v>
                </c:pt>
                <c:pt idx="52">
                  <c:v>0.77</c:v>
                </c:pt>
                <c:pt idx="53">
                  <c:v>0.78</c:v>
                </c:pt>
                <c:pt idx="54">
                  <c:v>0.79</c:v>
                </c:pt>
                <c:pt idx="55">
                  <c:v>0.8</c:v>
                </c:pt>
                <c:pt idx="56">
                  <c:v>0.81</c:v>
                </c:pt>
                <c:pt idx="57">
                  <c:v>0.820000000000001</c:v>
                </c:pt>
                <c:pt idx="58">
                  <c:v>0.830000000000001</c:v>
                </c:pt>
                <c:pt idx="59">
                  <c:v>0.840000000000001</c:v>
                </c:pt>
                <c:pt idx="60">
                  <c:v>0.850000000000001</c:v>
                </c:pt>
                <c:pt idx="61">
                  <c:v>0.860000000000001</c:v>
                </c:pt>
                <c:pt idx="62">
                  <c:v>0.870000000000001</c:v>
                </c:pt>
                <c:pt idx="63">
                  <c:v>0.880000000000001</c:v>
                </c:pt>
              </c:numCache>
            </c:numRef>
          </c:xVal>
          <c:yVal>
            <c:numRef>
              <c:f>NVTable_RI!$J$35:$J$98</c:f>
              <c:numCache>
                <c:ptCount val="64"/>
                <c:pt idx="0">
                  <c:v>11.428571428571429</c:v>
                </c:pt>
                <c:pt idx="1">
                  <c:v>11.428571428571429</c:v>
                </c:pt>
                <c:pt idx="2">
                  <c:v>11.428571428571429</c:v>
                </c:pt>
                <c:pt idx="3">
                  <c:v>11.428571428571429</c:v>
                </c:pt>
                <c:pt idx="4">
                  <c:v>11.428571428571429</c:v>
                </c:pt>
                <c:pt idx="5">
                  <c:v>11.428571428571429</c:v>
                </c:pt>
                <c:pt idx="6">
                  <c:v>11.428571428571429</c:v>
                </c:pt>
                <c:pt idx="7">
                  <c:v>11.428571428571429</c:v>
                </c:pt>
                <c:pt idx="8">
                  <c:v>11.428571428571429</c:v>
                </c:pt>
                <c:pt idx="9">
                  <c:v>11.428571428571429</c:v>
                </c:pt>
                <c:pt idx="10">
                  <c:v>11.428571428571429</c:v>
                </c:pt>
                <c:pt idx="11">
                  <c:v>11.428571428571429</c:v>
                </c:pt>
                <c:pt idx="12">
                  <c:v>11.428571428571429</c:v>
                </c:pt>
                <c:pt idx="13">
                  <c:v>11.428571428571429</c:v>
                </c:pt>
                <c:pt idx="14">
                  <c:v>11.428571428571429</c:v>
                </c:pt>
                <c:pt idx="15">
                  <c:v>11.428571428571429</c:v>
                </c:pt>
                <c:pt idx="16">
                  <c:v>11.428571428571429</c:v>
                </c:pt>
                <c:pt idx="17">
                  <c:v>11.428571428571429</c:v>
                </c:pt>
                <c:pt idx="18">
                  <c:v>11.428571428571429</c:v>
                </c:pt>
                <c:pt idx="19">
                  <c:v>11.428571428571429</c:v>
                </c:pt>
                <c:pt idx="20">
                  <c:v>11.428571428571429</c:v>
                </c:pt>
                <c:pt idx="21">
                  <c:v>22.857142857142858</c:v>
                </c:pt>
                <c:pt idx="22">
                  <c:v>22.857142857142858</c:v>
                </c:pt>
                <c:pt idx="23">
                  <c:v>22.857142857142858</c:v>
                </c:pt>
                <c:pt idx="24">
                  <c:v>22.857142857142858</c:v>
                </c:pt>
                <c:pt idx="25">
                  <c:v>22.857142857142858</c:v>
                </c:pt>
                <c:pt idx="26">
                  <c:v>22.857142857142858</c:v>
                </c:pt>
                <c:pt idx="27">
                  <c:v>22.857142857142858</c:v>
                </c:pt>
                <c:pt idx="28">
                  <c:v>22.857142857142858</c:v>
                </c:pt>
                <c:pt idx="29">
                  <c:v>22.857142857142858</c:v>
                </c:pt>
                <c:pt idx="30">
                  <c:v>22.857142857142858</c:v>
                </c:pt>
                <c:pt idx="31">
                  <c:v>22.857142857142858</c:v>
                </c:pt>
                <c:pt idx="32">
                  <c:v>22.857142857142858</c:v>
                </c:pt>
                <c:pt idx="33">
                  <c:v>22.857142857142858</c:v>
                </c:pt>
                <c:pt idx="34">
                  <c:v>22.857142857142858</c:v>
                </c:pt>
                <c:pt idx="35">
                  <c:v>22.857142857142858</c:v>
                </c:pt>
                <c:pt idx="36">
                  <c:v>34.285714285714285</c:v>
                </c:pt>
                <c:pt idx="37">
                  <c:v>34.285714285714285</c:v>
                </c:pt>
                <c:pt idx="38">
                  <c:v>34.285714285714285</c:v>
                </c:pt>
                <c:pt idx="39">
                  <c:v>34.285714285714285</c:v>
                </c:pt>
                <c:pt idx="40">
                  <c:v>34.285714285714285</c:v>
                </c:pt>
                <c:pt idx="41">
                  <c:v>34.285714285714285</c:v>
                </c:pt>
                <c:pt idx="42">
                  <c:v>34.285714285714285</c:v>
                </c:pt>
                <c:pt idx="43">
                  <c:v>34.285714285714285</c:v>
                </c:pt>
                <c:pt idx="44">
                  <c:v>34.285714285714285</c:v>
                </c:pt>
                <c:pt idx="45">
                  <c:v>34.285714285714285</c:v>
                </c:pt>
                <c:pt idx="46">
                  <c:v>45.714285714285715</c:v>
                </c:pt>
                <c:pt idx="47">
                  <c:v>45.714285714285715</c:v>
                </c:pt>
                <c:pt idx="48">
                  <c:v>45.714285714285715</c:v>
                </c:pt>
                <c:pt idx="49">
                  <c:v>45.714285714285715</c:v>
                </c:pt>
                <c:pt idx="50">
                  <c:v>45.714285714285715</c:v>
                </c:pt>
                <c:pt idx="51">
                  <c:v>45.714285714285715</c:v>
                </c:pt>
                <c:pt idx="52">
                  <c:v>45.714285714285715</c:v>
                </c:pt>
                <c:pt idx="53">
                  <c:v>57.142857142857146</c:v>
                </c:pt>
                <c:pt idx="54">
                  <c:v>45.714285714285715</c:v>
                </c:pt>
                <c:pt idx="55">
                  <c:v>45.714285714285715</c:v>
                </c:pt>
                <c:pt idx="56">
                  <c:v>34.285714285714285</c:v>
                </c:pt>
                <c:pt idx="57">
                  <c:v>34.285714285714285</c:v>
                </c:pt>
                <c:pt idx="58">
                  <c:v>22.857142857142858</c:v>
                </c:pt>
                <c:pt idx="59">
                  <c:v>11.428571428571429</c:v>
                </c:pt>
                <c:pt idx="60">
                  <c:v>11.428571428571429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1"/>
        </c:ser>
        <c:axId val="5778899"/>
        <c:axId val="21444368"/>
      </c:scatterChart>
      <c:valAx>
        <c:axId val="5778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44368"/>
        <c:crosses val="autoZero"/>
        <c:crossBetween val="midCat"/>
        <c:dispUnits/>
      </c:valAx>
      <c:valAx>
        <c:axId val="214443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App. Rate (lb/acre)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88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525"/>
          <c:y val="0.28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Pressure vs. Speed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03"/>
          <c:w val="0.833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PSTable!$C$17</c:f>
              <c:strCache>
                <c:ptCount val="1"/>
                <c:pt idx="0">
                  <c:v>Pressure (psi)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PSTable!$B$18:$B$81</c:f>
              <c:numCache>
                <c:ptCount val="64"/>
                <c:pt idx="0">
                  <c:v>0</c:v>
                </c:pt>
                <c:pt idx="1">
                  <c:v>0.15625</c:v>
                </c:pt>
                <c:pt idx="2">
                  <c:v>0.3125</c:v>
                </c:pt>
                <c:pt idx="3">
                  <c:v>0.46875</c:v>
                </c:pt>
                <c:pt idx="4">
                  <c:v>0.625</c:v>
                </c:pt>
                <c:pt idx="5">
                  <c:v>0.78125</c:v>
                </c:pt>
                <c:pt idx="6">
                  <c:v>0.9375</c:v>
                </c:pt>
                <c:pt idx="7">
                  <c:v>1.09375</c:v>
                </c:pt>
                <c:pt idx="8">
                  <c:v>1.25</c:v>
                </c:pt>
                <c:pt idx="9">
                  <c:v>1.40625</c:v>
                </c:pt>
                <c:pt idx="10">
                  <c:v>1.5625</c:v>
                </c:pt>
                <c:pt idx="11">
                  <c:v>1.71875</c:v>
                </c:pt>
                <c:pt idx="12">
                  <c:v>1.875</c:v>
                </c:pt>
                <c:pt idx="13">
                  <c:v>2.03125</c:v>
                </c:pt>
                <c:pt idx="14">
                  <c:v>2.1875</c:v>
                </c:pt>
                <c:pt idx="15">
                  <c:v>2.34375</c:v>
                </c:pt>
                <c:pt idx="16">
                  <c:v>2.5</c:v>
                </c:pt>
                <c:pt idx="17">
                  <c:v>2.65625</c:v>
                </c:pt>
                <c:pt idx="18">
                  <c:v>2.8125</c:v>
                </c:pt>
                <c:pt idx="19">
                  <c:v>2.96875</c:v>
                </c:pt>
                <c:pt idx="20">
                  <c:v>3.125</c:v>
                </c:pt>
                <c:pt idx="21">
                  <c:v>3.28125</c:v>
                </c:pt>
                <c:pt idx="22">
                  <c:v>3.4375</c:v>
                </c:pt>
                <c:pt idx="23">
                  <c:v>3.59375</c:v>
                </c:pt>
                <c:pt idx="24">
                  <c:v>3.75</c:v>
                </c:pt>
                <c:pt idx="25">
                  <c:v>3.90625</c:v>
                </c:pt>
                <c:pt idx="26">
                  <c:v>4.0625</c:v>
                </c:pt>
                <c:pt idx="27">
                  <c:v>4.21875</c:v>
                </c:pt>
                <c:pt idx="28">
                  <c:v>4.375</c:v>
                </c:pt>
                <c:pt idx="29">
                  <c:v>4.53125</c:v>
                </c:pt>
                <c:pt idx="30">
                  <c:v>4.6875</c:v>
                </c:pt>
                <c:pt idx="31">
                  <c:v>4.84375</c:v>
                </c:pt>
                <c:pt idx="32">
                  <c:v>5</c:v>
                </c:pt>
                <c:pt idx="33">
                  <c:v>5.15625</c:v>
                </c:pt>
                <c:pt idx="34">
                  <c:v>5.3125</c:v>
                </c:pt>
                <c:pt idx="35">
                  <c:v>5.46875</c:v>
                </c:pt>
                <c:pt idx="36">
                  <c:v>5.625</c:v>
                </c:pt>
                <c:pt idx="37">
                  <c:v>5.78125</c:v>
                </c:pt>
                <c:pt idx="38">
                  <c:v>5.9375</c:v>
                </c:pt>
                <c:pt idx="39">
                  <c:v>6.09375</c:v>
                </c:pt>
                <c:pt idx="40">
                  <c:v>6.25</c:v>
                </c:pt>
                <c:pt idx="41">
                  <c:v>6.40625</c:v>
                </c:pt>
                <c:pt idx="42">
                  <c:v>6.5625</c:v>
                </c:pt>
                <c:pt idx="43">
                  <c:v>6.71875</c:v>
                </c:pt>
                <c:pt idx="44">
                  <c:v>6.875</c:v>
                </c:pt>
                <c:pt idx="45">
                  <c:v>7.03125</c:v>
                </c:pt>
                <c:pt idx="46">
                  <c:v>7.1875</c:v>
                </c:pt>
                <c:pt idx="47">
                  <c:v>7.34375</c:v>
                </c:pt>
                <c:pt idx="48">
                  <c:v>7.5</c:v>
                </c:pt>
                <c:pt idx="49">
                  <c:v>7.65625</c:v>
                </c:pt>
                <c:pt idx="50">
                  <c:v>7.8125</c:v>
                </c:pt>
                <c:pt idx="51">
                  <c:v>7.96875</c:v>
                </c:pt>
                <c:pt idx="52">
                  <c:v>8.125</c:v>
                </c:pt>
                <c:pt idx="53">
                  <c:v>8.28125</c:v>
                </c:pt>
                <c:pt idx="54">
                  <c:v>8.4375</c:v>
                </c:pt>
                <c:pt idx="55">
                  <c:v>8.59375</c:v>
                </c:pt>
                <c:pt idx="56">
                  <c:v>8.75</c:v>
                </c:pt>
                <c:pt idx="57">
                  <c:v>8.90625</c:v>
                </c:pt>
                <c:pt idx="58">
                  <c:v>9.0625</c:v>
                </c:pt>
                <c:pt idx="59">
                  <c:v>9.21875</c:v>
                </c:pt>
                <c:pt idx="60">
                  <c:v>9.375</c:v>
                </c:pt>
                <c:pt idx="61">
                  <c:v>9.53125</c:v>
                </c:pt>
                <c:pt idx="62">
                  <c:v>9.6875</c:v>
                </c:pt>
                <c:pt idx="63">
                  <c:v>9.84375</c:v>
                </c:pt>
              </c:numCache>
            </c:numRef>
          </c:xVal>
          <c:yVal>
            <c:numRef>
              <c:f>PSTable!$C$18:$C$81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11</c:v>
                </c:pt>
                <c:pt idx="40">
                  <c:v>12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15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  <c:pt idx="57">
                  <c:v>24</c:v>
                </c:pt>
                <c:pt idx="58">
                  <c:v>25</c:v>
                </c:pt>
                <c:pt idx="59">
                  <c:v>25</c:v>
                </c:pt>
                <c:pt idx="60">
                  <c:v>26</c:v>
                </c:pt>
                <c:pt idx="61">
                  <c:v>27</c:v>
                </c:pt>
                <c:pt idx="62">
                  <c:v>28</c:v>
                </c:pt>
                <c:pt idx="63">
                  <c:v>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PSTable!$D$17</c:f>
              <c:strCache>
                <c:ptCount val="1"/>
                <c:pt idx="0">
                  <c:v>Calculated Pressure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xVal>
            <c:numRef>
              <c:f>PSTable!$B$18:$B$81</c:f>
              <c:numCache>
                <c:ptCount val="64"/>
                <c:pt idx="0">
                  <c:v>0</c:v>
                </c:pt>
                <c:pt idx="1">
                  <c:v>0.15625</c:v>
                </c:pt>
                <c:pt idx="2">
                  <c:v>0.3125</c:v>
                </c:pt>
                <c:pt idx="3">
                  <c:v>0.46875</c:v>
                </c:pt>
                <c:pt idx="4">
                  <c:v>0.625</c:v>
                </c:pt>
                <c:pt idx="5">
                  <c:v>0.78125</c:v>
                </c:pt>
                <c:pt idx="6">
                  <c:v>0.9375</c:v>
                </c:pt>
                <c:pt idx="7">
                  <c:v>1.09375</c:v>
                </c:pt>
                <c:pt idx="8">
                  <c:v>1.25</c:v>
                </c:pt>
                <c:pt idx="9">
                  <c:v>1.40625</c:v>
                </c:pt>
                <c:pt idx="10">
                  <c:v>1.5625</c:v>
                </c:pt>
                <c:pt idx="11">
                  <c:v>1.71875</c:v>
                </c:pt>
                <c:pt idx="12">
                  <c:v>1.875</c:v>
                </c:pt>
                <c:pt idx="13">
                  <c:v>2.03125</c:v>
                </c:pt>
                <c:pt idx="14">
                  <c:v>2.1875</c:v>
                </c:pt>
                <c:pt idx="15">
                  <c:v>2.34375</c:v>
                </c:pt>
                <c:pt idx="16">
                  <c:v>2.5</c:v>
                </c:pt>
                <c:pt idx="17">
                  <c:v>2.65625</c:v>
                </c:pt>
                <c:pt idx="18">
                  <c:v>2.8125</c:v>
                </c:pt>
                <c:pt idx="19">
                  <c:v>2.96875</c:v>
                </c:pt>
                <c:pt idx="20">
                  <c:v>3.125</c:v>
                </c:pt>
                <c:pt idx="21">
                  <c:v>3.28125</c:v>
                </c:pt>
                <c:pt idx="22">
                  <c:v>3.4375</c:v>
                </c:pt>
                <c:pt idx="23">
                  <c:v>3.59375</c:v>
                </c:pt>
                <c:pt idx="24">
                  <c:v>3.75</c:v>
                </c:pt>
                <c:pt idx="25">
                  <c:v>3.90625</c:v>
                </c:pt>
                <c:pt idx="26">
                  <c:v>4.0625</c:v>
                </c:pt>
                <c:pt idx="27">
                  <c:v>4.21875</c:v>
                </c:pt>
                <c:pt idx="28">
                  <c:v>4.375</c:v>
                </c:pt>
                <c:pt idx="29">
                  <c:v>4.53125</c:v>
                </c:pt>
                <c:pt idx="30">
                  <c:v>4.6875</c:v>
                </c:pt>
                <c:pt idx="31">
                  <c:v>4.84375</c:v>
                </c:pt>
                <c:pt idx="32">
                  <c:v>5</c:v>
                </c:pt>
                <c:pt idx="33">
                  <c:v>5.15625</c:v>
                </c:pt>
                <c:pt idx="34">
                  <c:v>5.3125</c:v>
                </c:pt>
                <c:pt idx="35">
                  <c:v>5.46875</c:v>
                </c:pt>
                <c:pt idx="36">
                  <c:v>5.625</c:v>
                </c:pt>
                <c:pt idx="37">
                  <c:v>5.78125</c:v>
                </c:pt>
                <c:pt idx="38">
                  <c:v>5.9375</c:v>
                </c:pt>
                <c:pt idx="39">
                  <c:v>6.09375</c:v>
                </c:pt>
                <c:pt idx="40">
                  <c:v>6.25</c:v>
                </c:pt>
                <c:pt idx="41">
                  <c:v>6.40625</c:v>
                </c:pt>
                <c:pt idx="42">
                  <c:v>6.5625</c:v>
                </c:pt>
                <c:pt idx="43">
                  <c:v>6.71875</c:v>
                </c:pt>
                <c:pt idx="44">
                  <c:v>6.875</c:v>
                </c:pt>
                <c:pt idx="45">
                  <c:v>7.03125</c:v>
                </c:pt>
                <c:pt idx="46">
                  <c:v>7.1875</c:v>
                </c:pt>
                <c:pt idx="47">
                  <c:v>7.34375</c:v>
                </c:pt>
                <c:pt idx="48">
                  <c:v>7.5</c:v>
                </c:pt>
                <c:pt idx="49">
                  <c:v>7.65625</c:v>
                </c:pt>
                <c:pt idx="50">
                  <c:v>7.8125</c:v>
                </c:pt>
                <c:pt idx="51">
                  <c:v>7.96875</c:v>
                </c:pt>
                <c:pt idx="52">
                  <c:v>8.125</c:v>
                </c:pt>
                <c:pt idx="53">
                  <c:v>8.28125</c:v>
                </c:pt>
                <c:pt idx="54">
                  <c:v>8.4375</c:v>
                </c:pt>
                <c:pt idx="55">
                  <c:v>8.59375</c:v>
                </c:pt>
                <c:pt idx="56">
                  <c:v>8.75</c:v>
                </c:pt>
                <c:pt idx="57">
                  <c:v>8.90625</c:v>
                </c:pt>
                <c:pt idx="58">
                  <c:v>9.0625</c:v>
                </c:pt>
                <c:pt idx="59">
                  <c:v>9.21875</c:v>
                </c:pt>
                <c:pt idx="60">
                  <c:v>9.375</c:v>
                </c:pt>
                <c:pt idx="61">
                  <c:v>9.53125</c:v>
                </c:pt>
                <c:pt idx="62">
                  <c:v>9.6875</c:v>
                </c:pt>
                <c:pt idx="63">
                  <c:v>9.84375</c:v>
                </c:pt>
              </c:numCache>
            </c:numRef>
          </c:xVal>
          <c:yVal>
            <c:numRef>
              <c:f>PSTable!$D$18:$D$81</c:f>
              <c:numCache>
                <c:ptCount val="64"/>
                <c:pt idx="0">
                  <c:v>0</c:v>
                </c:pt>
                <c:pt idx="1">
                  <c:v>0.00732421875</c:v>
                </c:pt>
                <c:pt idx="2">
                  <c:v>0.029296875</c:v>
                </c:pt>
                <c:pt idx="3">
                  <c:v>0.06591796875</c:v>
                </c:pt>
                <c:pt idx="4">
                  <c:v>0.1171875</c:v>
                </c:pt>
                <c:pt idx="5">
                  <c:v>0.18310546875000003</c:v>
                </c:pt>
                <c:pt idx="6">
                  <c:v>0.263671875</c:v>
                </c:pt>
                <c:pt idx="7">
                  <c:v>0.35888671875</c:v>
                </c:pt>
                <c:pt idx="8">
                  <c:v>0.46875</c:v>
                </c:pt>
                <c:pt idx="9">
                  <c:v>0.59326171875</c:v>
                </c:pt>
                <c:pt idx="10">
                  <c:v>0.7324218750000001</c:v>
                </c:pt>
                <c:pt idx="11">
                  <c:v>0.8862304687500001</c:v>
                </c:pt>
                <c:pt idx="12">
                  <c:v>1.0546875</c:v>
                </c:pt>
                <c:pt idx="13">
                  <c:v>1.23779296875</c:v>
                </c:pt>
                <c:pt idx="14">
                  <c:v>1.435546875</c:v>
                </c:pt>
                <c:pt idx="15">
                  <c:v>1.64794921875</c:v>
                </c:pt>
                <c:pt idx="16">
                  <c:v>1.875</c:v>
                </c:pt>
                <c:pt idx="17">
                  <c:v>2.11669921875</c:v>
                </c:pt>
                <c:pt idx="18">
                  <c:v>2.373046875</c:v>
                </c:pt>
                <c:pt idx="19">
                  <c:v>2.64404296875</c:v>
                </c:pt>
                <c:pt idx="20">
                  <c:v>2.9296875000000004</c:v>
                </c:pt>
                <c:pt idx="21">
                  <c:v>3.2299804687499996</c:v>
                </c:pt>
                <c:pt idx="22">
                  <c:v>3.5449218750000004</c:v>
                </c:pt>
                <c:pt idx="23">
                  <c:v>3.8745117187499996</c:v>
                </c:pt>
                <c:pt idx="24">
                  <c:v>4.21875</c:v>
                </c:pt>
                <c:pt idx="25">
                  <c:v>4.577636718750001</c:v>
                </c:pt>
                <c:pt idx="26">
                  <c:v>4.951171875</c:v>
                </c:pt>
                <c:pt idx="27">
                  <c:v>5.339355468750001</c:v>
                </c:pt>
                <c:pt idx="28">
                  <c:v>5.7421875</c:v>
                </c:pt>
                <c:pt idx="29">
                  <c:v>6.159667968750001</c:v>
                </c:pt>
                <c:pt idx="30">
                  <c:v>6.591796875</c:v>
                </c:pt>
                <c:pt idx="31">
                  <c:v>7.038574218749999</c:v>
                </c:pt>
                <c:pt idx="32">
                  <c:v>7.5</c:v>
                </c:pt>
                <c:pt idx="33">
                  <c:v>7.976074218749999</c:v>
                </c:pt>
                <c:pt idx="34">
                  <c:v>8.466796875</c:v>
                </c:pt>
                <c:pt idx="35">
                  <c:v>8.972167968750002</c:v>
                </c:pt>
                <c:pt idx="36">
                  <c:v>9.4921875</c:v>
                </c:pt>
                <c:pt idx="37">
                  <c:v>10.026855468750002</c:v>
                </c:pt>
                <c:pt idx="38">
                  <c:v>10.576171875</c:v>
                </c:pt>
                <c:pt idx="39">
                  <c:v>11.14013671875</c:v>
                </c:pt>
                <c:pt idx="40">
                  <c:v>11.718750000000002</c:v>
                </c:pt>
                <c:pt idx="41">
                  <c:v>12.312011718750004</c:v>
                </c:pt>
                <c:pt idx="42">
                  <c:v>12.919921874999998</c:v>
                </c:pt>
                <c:pt idx="43">
                  <c:v>13.54248046875</c:v>
                </c:pt>
                <c:pt idx="44">
                  <c:v>14.179687500000002</c:v>
                </c:pt>
                <c:pt idx="45">
                  <c:v>14.831542968750004</c:v>
                </c:pt>
                <c:pt idx="46">
                  <c:v>15.498046874999998</c:v>
                </c:pt>
                <c:pt idx="47">
                  <c:v>16.17919921875</c:v>
                </c:pt>
                <c:pt idx="48">
                  <c:v>16.875</c:v>
                </c:pt>
                <c:pt idx="49">
                  <c:v>17.585449218750004</c:v>
                </c:pt>
                <c:pt idx="50">
                  <c:v>18.310546875000004</c:v>
                </c:pt>
                <c:pt idx="51">
                  <c:v>19.05029296875</c:v>
                </c:pt>
                <c:pt idx="52">
                  <c:v>19.8046875</c:v>
                </c:pt>
                <c:pt idx="53">
                  <c:v>20.573730468749996</c:v>
                </c:pt>
                <c:pt idx="54">
                  <c:v>21.357421875000004</c:v>
                </c:pt>
                <c:pt idx="55">
                  <c:v>22.15576171875</c:v>
                </c:pt>
                <c:pt idx="56">
                  <c:v>22.96875</c:v>
                </c:pt>
                <c:pt idx="57">
                  <c:v>23.796386718749996</c:v>
                </c:pt>
                <c:pt idx="58">
                  <c:v>24.638671875000004</c:v>
                </c:pt>
                <c:pt idx="59">
                  <c:v>25.495605468750004</c:v>
                </c:pt>
                <c:pt idx="60">
                  <c:v>26.3671875</c:v>
                </c:pt>
                <c:pt idx="61">
                  <c:v>27.253417968749996</c:v>
                </c:pt>
                <c:pt idx="62">
                  <c:v>28.154296874999996</c:v>
                </c:pt>
                <c:pt idx="63">
                  <c:v>29.069824218750004</c:v>
                </c:pt>
              </c:numCache>
            </c:numRef>
          </c:yVal>
          <c:smooth val="0"/>
        </c:ser>
        <c:axId val="10831953"/>
        <c:axId val="48300774"/>
      </c:scatterChart>
      <c:valAx>
        <c:axId val="10831953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300774"/>
        <c:crosses val="autoZero"/>
        <c:crossBetween val="midCat"/>
        <c:dispUnits/>
      </c:valAx>
      <c:valAx>
        <c:axId val="48300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831953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94"/>
          <c:y val="0.385"/>
          <c:w val="0.21325"/>
          <c:h val="0.0682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6</xdr:row>
      <xdr:rowOff>0</xdr:rowOff>
    </xdr:from>
    <xdr:to>
      <xdr:col>11</xdr:col>
      <xdr:colOff>895350</xdr:colOff>
      <xdr:row>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076325"/>
          <a:ext cx="209550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476250</xdr:colOff>
      <xdr:row>20</xdr:row>
      <xdr:rowOff>95250</xdr:rowOff>
    </xdr:from>
    <xdr:to>
      <xdr:col>11</xdr:col>
      <xdr:colOff>219075</xdr:colOff>
      <xdr:row>22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3438525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21</xdr:row>
      <xdr:rowOff>76200</xdr:rowOff>
    </xdr:from>
    <xdr:to>
      <xdr:col>12</xdr:col>
      <xdr:colOff>400050</xdr:colOff>
      <xdr:row>23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3581400"/>
          <a:ext cx="1495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666750</xdr:colOff>
      <xdr:row>6</xdr:row>
      <xdr:rowOff>0</xdr:rowOff>
    </xdr:from>
    <xdr:to>
      <xdr:col>12</xdr:col>
      <xdr:colOff>866775</xdr:colOff>
      <xdr:row>16</xdr:row>
      <xdr:rowOff>9525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1076325"/>
          <a:ext cx="209550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428"/>
  <sheetViews>
    <sheetView workbookViewId="0" topLeftCell="A1">
      <selection activeCell="F14" sqref="F14"/>
    </sheetView>
  </sheetViews>
  <sheetFormatPr defaultColWidth="9.140625" defaultRowHeight="12.75"/>
  <cols>
    <col min="2" max="2" width="13.28125" style="0" customWidth="1"/>
    <col min="3" max="3" width="12.57421875" style="0" customWidth="1"/>
    <col min="4" max="4" width="11.57421875" style="0" customWidth="1"/>
    <col min="5" max="5" width="11.8515625" style="0" customWidth="1"/>
    <col min="6" max="6" width="11.00390625" style="0" customWidth="1"/>
    <col min="7" max="7" width="11.57421875" style="0" customWidth="1"/>
    <col min="8" max="8" width="11.7109375" style="1" customWidth="1"/>
    <col min="9" max="9" width="11.28125" style="1" customWidth="1"/>
    <col min="10" max="10" width="6.57421875" style="0" customWidth="1"/>
    <col min="11" max="11" width="11.421875" style="0" customWidth="1"/>
    <col min="12" max="12" width="13.7109375" style="0" customWidth="1"/>
    <col min="13" max="13" width="22.8515625" style="0" customWidth="1"/>
  </cols>
  <sheetData>
    <row r="1" spans="1:15" ht="12.75">
      <c r="A1" s="62" t="s">
        <v>53</v>
      </c>
      <c r="B1" s="63"/>
      <c r="C1" s="63"/>
      <c r="D1" s="63"/>
      <c r="E1" s="63"/>
      <c r="F1" s="63"/>
      <c r="G1" s="63"/>
      <c r="H1" s="63"/>
      <c r="I1" s="63"/>
      <c r="J1" s="8"/>
      <c r="K1" s="8"/>
      <c r="L1" s="8"/>
      <c r="M1" s="18"/>
      <c r="N1" s="18"/>
      <c r="O1" s="18"/>
    </row>
    <row r="2" spans="1:15" ht="12.75">
      <c r="A2" s="64"/>
      <c r="B2" s="63"/>
      <c r="C2" s="63"/>
      <c r="D2" s="63"/>
      <c r="E2" s="63"/>
      <c r="F2" s="63"/>
      <c r="G2" s="63"/>
      <c r="H2" s="63"/>
      <c r="I2" s="63"/>
      <c r="J2" s="8"/>
      <c r="K2" s="8"/>
      <c r="L2" s="8"/>
      <c r="M2" s="18"/>
      <c r="N2" s="18"/>
      <c r="O2" s="18"/>
    </row>
    <row r="3" spans="1:15" ht="12.75">
      <c r="A3" s="63"/>
      <c r="B3" s="63"/>
      <c r="C3" s="63"/>
      <c r="D3" s="63"/>
      <c r="E3" s="63"/>
      <c r="F3" s="63"/>
      <c r="G3" s="63"/>
      <c r="H3" s="63"/>
      <c r="I3" s="63"/>
      <c r="J3" s="8"/>
      <c r="K3" s="8"/>
      <c r="L3" s="8"/>
      <c r="M3" s="18"/>
      <c r="N3" s="18"/>
      <c r="O3" s="18"/>
    </row>
    <row r="4" spans="1:15" ht="12.75">
      <c r="A4" s="63"/>
      <c r="B4" s="63"/>
      <c r="C4" s="63"/>
      <c r="D4" s="63"/>
      <c r="E4" s="63"/>
      <c r="F4" s="63"/>
      <c r="G4" s="63"/>
      <c r="H4" s="63"/>
      <c r="I4" s="63"/>
      <c r="J4" s="8"/>
      <c r="K4" s="8"/>
      <c r="L4" s="8"/>
      <c r="M4" s="18"/>
      <c r="N4" s="18"/>
      <c r="O4" s="18"/>
    </row>
    <row r="5" spans="1:15" ht="20.25">
      <c r="A5" s="46" t="s">
        <v>72</v>
      </c>
      <c r="B5" s="16"/>
      <c r="C5" s="16"/>
      <c r="D5" s="16"/>
      <c r="E5" s="16"/>
      <c r="F5" s="16"/>
      <c r="G5" s="16"/>
      <c r="H5" s="16"/>
      <c r="I5" s="16"/>
      <c r="J5" s="8"/>
      <c r="K5" s="8"/>
      <c r="L5" s="8"/>
      <c r="M5" s="18"/>
      <c r="N5" s="18"/>
      <c r="O5" s="18"/>
    </row>
    <row r="6" spans="1:15" ht="13.5" thickBot="1">
      <c r="A6" s="65" t="s">
        <v>15</v>
      </c>
      <c r="B6" s="66"/>
      <c r="C6" s="66"/>
      <c r="D6" s="66"/>
      <c r="E6" s="66"/>
      <c r="F6" s="66" t="s">
        <v>9</v>
      </c>
      <c r="G6" s="66"/>
      <c r="H6" s="66"/>
      <c r="I6" s="66"/>
      <c r="J6" s="7"/>
      <c r="K6" s="7"/>
      <c r="L6" s="7"/>
      <c r="M6" s="18"/>
      <c r="N6" s="18"/>
      <c r="O6" s="18"/>
    </row>
    <row r="7" spans="1:15" ht="12.75">
      <c r="A7" s="2"/>
      <c r="B7" s="17" t="s">
        <v>21</v>
      </c>
      <c r="C7" s="17" t="s">
        <v>22</v>
      </c>
      <c r="D7" s="2"/>
      <c r="E7" s="2"/>
      <c r="F7" s="2"/>
      <c r="G7" s="2"/>
      <c r="H7" s="3"/>
      <c r="I7" s="3"/>
      <c r="J7" s="2"/>
      <c r="K7" s="2"/>
      <c r="L7" s="2"/>
      <c r="M7" s="18"/>
      <c r="N7" s="18"/>
      <c r="O7" s="18"/>
    </row>
    <row r="8" spans="1:15" ht="12.75">
      <c r="A8" s="2"/>
      <c r="B8" s="27">
        <v>0.6</v>
      </c>
      <c r="C8" s="27">
        <v>0.65</v>
      </c>
      <c r="D8" s="2"/>
      <c r="E8" s="2"/>
      <c r="F8" s="2"/>
      <c r="G8" s="2"/>
      <c r="H8" s="3"/>
      <c r="I8" s="3"/>
      <c r="J8" s="2"/>
      <c r="K8" s="2"/>
      <c r="L8" s="2"/>
      <c r="M8" s="18"/>
      <c r="N8" s="18"/>
      <c r="O8" s="18"/>
    </row>
    <row r="9" spans="1:15" ht="12.75">
      <c r="A9" s="2"/>
      <c r="B9" s="3"/>
      <c r="C9" s="3"/>
      <c r="D9" s="2"/>
      <c r="E9" s="2"/>
      <c r="F9" s="50" t="s">
        <v>63</v>
      </c>
      <c r="G9" s="50" t="s">
        <v>64</v>
      </c>
      <c r="H9" s="5"/>
      <c r="I9" s="3"/>
      <c r="J9" s="2"/>
      <c r="K9" s="2"/>
      <c r="L9" s="2"/>
      <c r="M9" s="18"/>
      <c r="N9" s="18"/>
      <c r="O9" s="18"/>
    </row>
    <row r="10" spans="1:15" ht="12.75">
      <c r="A10" s="2"/>
      <c r="B10" s="17" t="s">
        <v>70</v>
      </c>
      <c r="C10" s="3"/>
      <c r="D10" s="2"/>
      <c r="E10" s="2"/>
      <c r="F10" s="17">
        <v>2002</v>
      </c>
      <c r="G10" s="17" t="s">
        <v>24</v>
      </c>
      <c r="H10" s="17"/>
      <c r="I10" s="3"/>
      <c r="J10" s="2"/>
      <c r="K10" s="2"/>
      <c r="L10" s="2"/>
      <c r="M10" s="18"/>
      <c r="N10" s="18"/>
      <c r="O10" s="18"/>
    </row>
    <row r="11" spans="1:15" ht="12.75">
      <c r="A11" s="2"/>
      <c r="C11" s="24"/>
      <c r="D11" s="2"/>
      <c r="E11" s="2"/>
      <c r="F11" s="17">
        <v>2003</v>
      </c>
      <c r="G11" s="17" t="s">
        <v>23</v>
      </c>
      <c r="H11" s="17"/>
      <c r="I11" s="3"/>
      <c r="J11" s="2"/>
      <c r="K11" s="2"/>
      <c r="L11" s="2"/>
      <c r="M11" s="18"/>
      <c r="N11" s="18"/>
      <c r="O11" s="18"/>
    </row>
    <row r="12" spans="1:15" ht="12.75">
      <c r="A12" s="2"/>
      <c r="B12" s="24"/>
      <c r="C12" s="24"/>
      <c r="D12" s="2"/>
      <c r="E12" s="25"/>
      <c r="F12" s="26">
        <v>2004</v>
      </c>
      <c r="G12" s="26" t="s">
        <v>81</v>
      </c>
      <c r="H12" s="26"/>
      <c r="I12" s="2"/>
      <c r="J12" s="2"/>
      <c r="K12" s="2"/>
      <c r="L12" s="2"/>
      <c r="M12" s="18"/>
      <c r="N12" s="18"/>
      <c r="O12" s="18"/>
    </row>
    <row r="13" spans="1:15" ht="12.75">
      <c r="A13" s="2"/>
      <c r="B13" s="26" t="s">
        <v>25</v>
      </c>
      <c r="C13" s="24"/>
      <c r="D13" s="2"/>
      <c r="E13" s="25"/>
      <c r="F13" s="5" t="s">
        <v>65</v>
      </c>
      <c r="G13" s="49"/>
      <c r="H13" s="51" t="s">
        <v>62</v>
      </c>
      <c r="I13" s="3"/>
      <c r="J13" s="2"/>
      <c r="K13" s="2"/>
      <c r="L13" s="2"/>
      <c r="M13" s="18"/>
      <c r="N13" s="18"/>
      <c r="O13" s="18"/>
    </row>
    <row r="14" spans="1:15" ht="12.75">
      <c r="A14" s="2"/>
      <c r="B14" s="30">
        <v>0.6</v>
      </c>
      <c r="C14" s="3" t="s">
        <v>26</v>
      </c>
      <c r="D14" s="2"/>
      <c r="E14" s="25"/>
      <c r="F14" s="17" t="str">
        <f>VLOOKUP(D102,A102:C104,3)</f>
        <v>YP0 2004</v>
      </c>
      <c r="G14" s="3"/>
      <c r="H14" s="17">
        <f>VLOOKUP(D102,A102:B104,2)</f>
        <v>0.359</v>
      </c>
      <c r="I14" s="3"/>
      <c r="J14" s="2"/>
      <c r="K14" s="2"/>
      <c r="L14" s="2"/>
      <c r="M14" s="18"/>
      <c r="N14" s="18"/>
      <c r="O14" s="18"/>
    </row>
    <row r="15" spans="1:15" ht="12.75">
      <c r="A15" s="4"/>
      <c r="B15" s="3"/>
      <c r="C15" s="3"/>
      <c r="D15" s="2"/>
      <c r="E15" s="2"/>
      <c r="F15" s="2"/>
      <c r="G15" s="2"/>
      <c r="H15" s="2"/>
      <c r="I15" s="3"/>
      <c r="J15" s="2"/>
      <c r="K15" s="2"/>
      <c r="L15" s="2"/>
      <c r="M15" s="18"/>
      <c r="N15" s="18"/>
      <c r="O15" s="18"/>
    </row>
    <row r="16" spans="1:15" ht="12.75">
      <c r="A16" s="4"/>
      <c r="B16" s="5" t="s">
        <v>0</v>
      </c>
      <c r="C16" s="5" t="s">
        <v>2</v>
      </c>
      <c r="D16" s="2"/>
      <c r="E16" s="31" t="s">
        <v>27</v>
      </c>
      <c r="F16" s="2"/>
      <c r="G16" s="6"/>
      <c r="H16" s="2"/>
      <c r="I16" s="2"/>
      <c r="J16" s="2"/>
      <c r="K16" s="2"/>
      <c r="L16" s="2"/>
      <c r="M16" s="18"/>
      <c r="N16" s="18"/>
      <c r="O16" s="18"/>
    </row>
    <row r="17" spans="1:15" ht="12.75">
      <c r="A17" s="2"/>
      <c r="B17" s="28">
        <f>IF($C$8/$B$8&lt;1.72,$C$8/$B$8*1.69-0.7,$C$8/$B$8)</f>
        <v>1.1308333333333336</v>
      </c>
      <c r="C17" s="29">
        <v>90</v>
      </c>
      <c r="D17" s="2"/>
      <c r="E17" s="32" t="s">
        <v>66</v>
      </c>
      <c r="F17" s="33"/>
      <c r="G17" s="33"/>
      <c r="H17" s="34"/>
      <c r="I17" s="2"/>
      <c r="J17" s="2"/>
      <c r="K17" s="2"/>
      <c r="L17" s="2"/>
      <c r="M17" s="18"/>
      <c r="N17" s="18"/>
      <c r="O17" s="18"/>
    </row>
    <row r="18" spans="1:15" ht="12.75">
      <c r="A18" s="2"/>
      <c r="B18" s="3"/>
      <c r="C18" s="3"/>
      <c r="D18" s="2"/>
      <c r="E18" s="2"/>
      <c r="F18" s="2"/>
      <c r="G18" s="6"/>
      <c r="H18" s="2"/>
      <c r="I18" s="2"/>
      <c r="J18" s="2"/>
      <c r="K18" s="2"/>
      <c r="L18" s="2"/>
      <c r="M18" s="18"/>
      <c r="N18" s="18"/>
      <c r="O18" s="18"/>
    </row>
    <row r="19" spans="1:15" ht="12.75">
      <c r="A19" s="2"/>
      <c r="B19" s="17" t="s">
        <v>13</v>
      </c>
      <c r="C19" s="26"/>
      <c r="D19" s="2"/>
      <c r="E19" s="31" t="s">
        <v>28</v>
      </c>
      <c r="F19" s="2"/>
      <c r="G19" s="17"/>
      <c r="H19" s="3"/>
      <c r="I19" s="3"/>
      <c r="J19" s="2"/>
      <c r="K19" s="2"/>
      <c r="L19" s="2"/>
      <c r="M19" s="18"/>
      <c r="N19" s="18"/>
      <c r="O19" s="18"/>
    </row>
    <row r="20" spans="1:15" ht="12.75">
      <c r="A20" s="2"/>
      <c r="B20" s="27">
        <v>100</v>
      </c>
      <c r="C20" s="3"/>
      <c r="D20" s="2"/>
      <c r="E20" s="32" t="s">
        <v>50</v>
      </c>
      <c r="F20" s="35"/>
      <c r="G20" s="36"/>
      <c r="H20" s="37"/>
      <c r="I20" s="3"/>
      <c r="J20" s="2"/>
      <c r="K20" s="2"/>
      <c r="L20" s="2"/>
      <c r="M20" s="18"/>
      <c r="N20" s="18"/>
      <c r="O20" s="18"/>
    </row>
    <row r="21" spans="1:15" ht="12.75">
      <c r="A21" s="2"/>
      <c r="B21" s="2"/>
      <c r="C21" s="2"/>
      <c r="D21" s="2"/>
      <c r="E21" s="2"/>
      <c r="F21" s="2"/>
      <c r="G21" s="17"/>
      <c r="H21" s="2"/>
      <c r="I21" s="3"/>
      <c r="J21" s="2"/>
      <c r="K21" s="2"/>
      <c r="L21" s="2"/>
      <c r="M21" s="18"/>
      <c r="N21" s="18"/>
      <c r="O21" s="18"/>
    </row>
    <row r="22" spans="1:15" ht="12.75">
      <c r="A22" s="2"/>
      <c r="B22" s="2"/>
      <c r="C22" s="2"/>
      <c r="D22" s="2"/>
      <c r="E22" s="31" t="s">
        <v>49</v>
      </c>
      <c r="F22" s="2"/>
      <c r="G22" s="6"/>
      <c r="H22" s="3"/>
      <c r="I22" s="3"/>
      <c r="J22" s="2"/>
      <c r="K22" s="2"/>
      <c r="L22" s="2"/>
      <c r="M22" s="18"/>
      <c r="N22" s="18"/>
      <c r="O22" s="18"/>
    </row>
    <row r="23" spans="1:15" ht="12.75">
      <c r="A23" s="2"/>
      <c r="B23" s="2"/>
      <c r="C23" s="2"/>
      <c r="D23" s="2"/>
      <c r="E23" s="32" t="s">
        <v>51</v>
      </c>
      <c r="F23" s="2"/>
      <c r="G23" s="2"/>
      <c r="H23" s="2"/>
      <c r="I23" s="3"/>
      <c r="J23" s="2"/>
      <c r="K23" s="2"/>
      <c r="L23" s="2"/>
      <c r="M23" s="18"/>
      <c r="N23" s="18"/>
      <c r="O23" s="18"/>
    </row>
    <row r="24" spans="1:15" ht="12.75">
      <c r="A24" s="2"/>
      <c r="B24" s="2"/>
      <c r="C24" s="2"/>
      <c r="D24" s="2"/>
      <c r="E24" s="2"/>
      <c r="F24" s="2"/>
      <c r="G24" s="2"/>
      <c r="H24" s="3"/>
      <c r="I24" s="3"/>
      <c r="J24" s="2"/>
      <c r="K24" s="2"/>
      <c r="L24" s="2"/>
      <c r="M24" s="18"/>
      <c r="N24" s="18"/>
      <c r="O24" s="18"/>
    </row>
    <row r="25" spans="1:15" ht="13.5" thickBot="1">
      <c r="A25" s="2"/>
      <c r="B25" s="2"/>
      <c r="C25" s="2"/>
      <c r="D25" s="2"/>
      <c r="E25" s="2"/>
      <c r="F25" s="2"/>
      <c r="G25" s="2"/>
      <c r="H25" s="3"/>
      <c r="I25" s="3"/>
      <c r="J25" s="2"/>
      <c r="K25" s="2"/>
      <c r="L25" s="2"/>
      <c r="M25" s="18"/>
      <c r="N25" s="18"/>
      <c r="O25" s="18"/>
    </row>
    <row r="26" spans="1:15" ht="13.5" thickTop="1">
      <c r="A26" s="14"/>
      <c r="B26" s="14"/>
      <c r="C26" s="14"/>
      <c r="D26" s="14"/>
      <c r="E26" s="14"/>
      <c r="F26" s="14"/>
      <c r="G26" s="14"/>
      <c r="H26" s="15"/>
      <c r="I26" s="15"/>
      <c r="J26" s="14"/>
      <c r="K26" s="14"/>
      <c r="L26" s="14"/>
      <c r="M26" s="18"/>
      <c r="N26" s="18"/>
      <c r="O26" s="18"/>
    </row>
    <row r="27" spans="1:15" ht="12.75">
      <c r="A27" s="18" t="s">
        <v>14</v>
      </c>
      <c r="B27" s="18"/>
      <c r="C27" s="18"/>
      <c r="D27" s="20" t="s">
        <v>19</v>
      </c>
      <c r="E27" s="18"/>
      <c r="F27" s="18"/>
      <c r="G27" s="18"/>
      <c r="H27" s="19"/>
      <c r="I27" s="19"/>
      <c r="J27" s="18"/>
      <c r="K27" s="18"/>
      <c r="L27" s="18"/>
      <c r="M27" s="18"/>
      <c r="N27" s="18"/>
      <c r="O27" s="18"/>
    </row>
    <row r="28" spans="1:15" ht="12.75">
      <c r="A28" s="20" t="s">
        <v>20</v>
      </c>
      <c r="B28" s="18"/>
      <c r="C28" s="18"/>
      <c r="D28" s="20" t="s">
        <v>18</v>
      </c>
      <c r="E28" s="18"/>
      <c r="F28" s="18"/>
      <c r="G28" s="18"/>
      <c r="H28" s="19"/>
      <c r="I28" s="19"/>
      <c r="J28" s="18"/>
      <c r="K28" s="18"/>
      <c r="L28" s="18"/>
      <c r="M28" s="18"/>
      <c r="N28" s="18"/>
      <c r="O28" s="18"/>
    </row>
    <row r="29" spans="1:15" ht="12.75">
      <c r="A29" s="19"/>
      <c r="B29" s="18"/>
      <c r="C29" s="18"/>
      <c r="D29" s="18"/>
      <c r="E29" s="18"/>
      <c r="F29" s="18"/>
      <c r="G29" s="18"/>
      <c r="H29" s="19"/>
      <c r="I29" s="19"/>
      <c r="J29" s="18"/>
      <c r="K29" s="18"/>
      <c r="L29" s="18"/>
      <c r="M29" s="18"/>
      <c r="N29" s="18"/>
      <c r="O29" s="18"/>
    </row>
    <row r="30" spans="1:15" ht="12.75">
      <c r="A30" s="47" t="s">
        <v>57</v>
      </c>
      <c r="B30" s="18"/>
      <c r="C30" s="18"/>
      <c r="D30" s="18"/>
      <c r="E30" s="18"/>
      <c r="F30" s="18"/>
      <c r="G30" s="18"/>
      <c r="H30" s="19"/>
      <c r="I30" s="19"/>
      <c r="J30" s="18"/>
      <c r="K30" s="18"/>
      <c r="L30" s="18"/>
      <c r="M30" s="18"/>
      <c r="N30" s="18"/>
      <c r="O30" s="18"/>
    </row>
    <row r="31" spans="1:15" ht="13.5" thickBot="1">
      <c r="A31" s="67" t="s">
        <v>8</v>
      </c>
      <c r="B31" s="67"/>
      <c r="C31" s="67"/>
      <c r="D31" s="67"/>
      <c r="E31" s="67"/>
      <c r="F31" s="67"/>
      <c r="G31" s="9"/>
      <c r="H31" s="67" t="s">
        <v>7</v>
      </c>
      <c r="I31" s="68"/>
      <c r="J31" s="68"/>
      <c r="K31" s="11"/>
      <c r="L31" s="9"/>
      <c r="M31" s="18"/>
      <c r="N31" s="18"/>
      <c r="O31" s="18"/>
    </row>
    <row r="32" spans="1:15" ht="12.75">
      <c r="A32" s="21"/>
      <c r="B32" s="21"/>
      <c r="C32" s="23" t="s">
        <v>17</v>
      </c>
      <c r="D32" s="21"/>
      <c r="E32" s="21"/>
      <c r="F32" s="21"/>
      <c r="G32" s="23" t="s">
        <v>17</v>
      </c>
      <c r="H32" s="21"/>
      <c r="I32" s="22"/>
      <c r="J32" s="22"/>
      <c r="K32" s="22"/>
      <c r="L32" s="9"/>
      <c r="M32" s="18"/>
      <c r="N32" s="18"/>
      <c r="O32" s="18"/>
    </row>
    <row r="33" spans="1:15" ht="12.75">
      <c r="A33" s="53" t="s">
        <v>6</v>
      </c>
      <c r="B33" s="53" t="s">
        <v>1</v>
      </c>
      <c r="C33" s="54" t="s">
        <v>16</v>
      </c>
      <c r="D33" s="53" t="s">
        <v>11</v>
      </c>
      <c r="E33" s="53" t="s">
        <v>12</v>
      </c>
      <c r="F33" s="55" t="s">
        <v>54</v>
      </c>
      <c r="G33" s="53" t="s">
        <v>3</v>
      </c>
      <c r="H33" s="53" t="s">
        <v>4</v>
      </c>
      <c r="I33" s="53" t="s">
        <v>5</v>
      </c>
      <c r="J33" s="53"/>
      <c r="K33" s="53" t="s">
        <v>4</v>
      </c>
      <c r="L33" s="53" t="s">
        <v>69</v>
      </c>
      <c r="M33" s="57"/>
      <c r="N33" s="10"/>
      <c r="O33" s="9"/>
    </row>
    <row r="34" spans="1:15" ht="12.75">
      <c r="A34" s="9">
        <v>0</v>
      </c>
      <c r="B34" s="9">
        <v>0.25</v>
      </c>
      <c r="C34" s="9">
        <f>G34*0.3128</f>
        <v>31.746703626662462</v>
      </c>
      <c r="D34" s="9">
        <f>B34/$C$17</f>
        <v>0.002777777777777778</v>
      </c>
      <c r="E34" s="9">
        <f>MIN(((($H$14*EXP(D34*324.4))*1000)/1.12/60),$B$20)</f>
        <v>13.15445194225577</v>
      </c>
      <c r="F34" s="9">
        <f>MIN(((($H$14*EXP(($C$8/$C$17)*324.4))*1000)/1.12/60),$B$20)</f>
        <v>55.61973197021548</v>
      </c>
      <c r="G34" s="9">
        <f>MAX((((F34*60*0.0239)-(E34*60*0.0239))/$B$14),0)</f>
        <v>101.49201926682372</v>
      </c>
      <c r="H34" s="9">
        <f>LOOKUP(G34+$L$35/2,$L$34:$L$41,$K$34:$K$41)</f>
        <v>7</v>
      </c>
      <c r="I34" s="9">
        <f>LOOKUP(H34,$K$34:$K$41,$L$34:$L$41)</f>
        <v>80</v>
      </c>
      <c r="J34" s="9"/>
      <c r="K34" s="12">
        <v>0</v>
      </c>
      <c r="L34" s="12">
        <v>0</v>
      </c>
      <c r="M34" s="58"/>
      <c r="N34" s="10"/>
      <c r="O34" s="9"/>
    </row>
    <row r="35" spans="1:15" ht="12.75">
      <c r="A35" s="9">
        <v>1</v>
      </c>
      <c r="B35" s="9">
        <v>0.26</v>
      </c>
      <c r="C35" s="9">
        <f aca="true" t="shared" si="0" ref="C35:C97">G35*0.3128</f>
        <v>31.385770950737008</v>
      </c>
      <c r="D35" s="9">
        <f aca="true" t="shared" si="1" ref="D35:D97">B35/$C$17</f>
        <v>0.002888888888888889</v>
      </c>
      <c r="E35" s="9">
        <f aca="true" t="shared" si="2" ref="E35:E97">MIN(((($H$14*EXP(D35*324.4))*1000)/1.12/60),$B$20)</f>
        <v>13.637245599659076</v>
      </c>
      <c r="F35" s="9">
        <f aca="true" t="shared" si="3" ref="F35:F97">MIN(((($H$14*EXP(($C$8/$C$17)*324.4))*1000)/1.12/60),$B$20)</f>
        <v>55.61973197021548</v>
      </c>
      <c r="G35" s="9">
        <f aca="true" t="shared" si="4" ref="G35:G97">MAX((((F35*60*0.0239)-(E35*60*0.0239))/$B$14),0)</f>
        <v>100.33814242562981</v>
      </c>
      <c r="H35" s="9">
        <f aca="true" t="shared" si="5" ref="H35:H97">LOOKUP(G35+$L$35/2,$L$34:$L$41,$K$34:$K$41)</f>
        <v>7</v>
      </c>
      <c r="I35" s="9">
        <f aca="true" t="shared" si="6" ref="I35:I97">LOOKUP(H35,$K$34:$K$41,$L$34:$L$41)</f>
        <v>80</v>
      </c>
      <c r="J35" s="9"/>
      <c r="K35" s="12">
        <v>1</v>
      </c>
      <c r="L35" s="12">
        <f>Application_Rate*Actual_x1/(Actual_x1+Actual_x2+Actual_x4)</f>
        <v>11.428571428571429</v>
      </c>
      <c r="M35" s="12"/>
      <c r="N35" s="9"/>
      <c r="O35" s="9"/>
    </row>
    <row r="36" spans="1:15" ht="12.75">
      <c r="A36" s="9">
        <v>2</v>
      </c>
      <c r="B36" s="9">
        <v>0.27</v>
      </c>
      <c r="C36" s="9">
        <f t="shared" si="0"/>
        <v>31.01159135221445</v>
      </c>
      <c r="D36" s="9">
        <f t="shared" si="1"/>
        <v>0.003</v>
      </c>
      <c r="E36" s="9">
        <f t="shared" si="2"/>
        <v>14.137758711787827</v>
      </c>
      <c r="F36" s="9">
        <f t="shared" si="3"/>
        <v>55.61973197021548</v>
      </c>
      <c r="G36" s="9">
        <f t="shared" si="4"/>
        <v>99.14191608764209</v>
      </c>
      <c r="H36" s="9">
        <f t="shared" si="5"/>
        <v>7</v>
      </c>
      <c r="I36" s="9">
        <f t="shared" si="6"/>
        <v>80</v>
      </c>
      <c r="J36" s="9"/>
      <c r="K36" s="12">
        <v>2</v>
      </c>
      <c r="L36" s="12">
        <f>Application_Rate*Actual_x2/(Actual_x1+Actual_x2+Actual_x4)</f>
        <v>22.857142857142858</v>
      </c>
      <c r="M36" s="12"/>
      <c r="N36" s="9"/>
      <c r="O36" s="9"/>
    </row>
    <row r="37" spans="1:15" ht="12.75">
      <c r="A37" s="9">
        <v>3</v>
      </c>
      <c r="B37" s="9">
        <v>0.28</v>
      </c>
      <c r="C37" s="9">
        <f t="shared" si="0"/>
        <v>30.623678643586704</v>
      </c>
      <c r="D37" s="9">
        <f t="shared" si="1"/>
        <v>0.0031111111111111114</v>
      </c>
      <c r="E37" s="9">
        <f t="shared" si="2"/>
        <v>14.656641616671433</v>
      </c>
      <c r="F37" s="9">
        <f t="shared" si="3"/>
        <v>55.61973197021548</v>
      </c>
      <c r="G37" s="9">
        <f t="shared" si="4"/>
        <v>97.90178594497027</v>
      </c>
      <c r="H37" s="9">
        <f t="shared" si="5"/>
        <v>7</v>
      </c>
      <c r="I37" s="9">
        <f t="shared" si="6"/>
        <v>80</v>
      </c>
      <c r="J37" s="9"/>
      <c r="K37" s="12">
        <v>3</v>
      </c>
      <c r="L37" s="12">
        <f>Application_Rate*(Actual_x1+Actual_x2)/(Actual_x1+Actual_x2+Actual_x4)</f>
        <v>34.285714285714285</v>
      </c>
      <c r="M37" s="12"/>
      <c r="N37" s="9"/>
      <c r="O37" s="9"/>
    </row>
    <row r="38" spans="1:15" ht="12.75">
      <c r="A38" s="9">
        <v>4</v>
      </c>
      <c r="B38" s="9">
        <v>0.29</v>
      </c>
      <c r="C38" s="9">
        <f t="shared" si="0"/>
        <v>30.221528793330123</v>
      </c>
      <c r="D38" s="9">
        <f t="shared" si="1"/>
        <v>0.003222222222222222</v>
      </c>
      <c r="E38" s="9">
        <f t="shared" si="2"/>
        <v>15.194568520994352</v>
      </c>
      <c r="F38" s="9">
        <f t="shared" si="3"/>
        <v>55.61973197021548</v>
      </c>
      <c r="G38" s="9">
        <f t="shared" si="4"/>
        <v>96.61614064363849</v>
      </c>
      <c r="H38" s="9">
        <f t="shared" si="5"/>
        <v>7</v>
      </c>
      <c r="I38" s="9">
        <f t="shared" si="6"/>
        <v>80</v>
      </c>
      <c r="J38" s="9"/>
      <c r="K38" s="12">
        <v>4</v>
      </c>
      <c r="L38" s="12">
        <f>Application_Rate*Actual_x4/(Actual_x1+Actual_x2+Actual_x4)</f>
        <v>45.714285714285715</v>
      </c>
      <c r="M38" s="12"/>
      <c r="N38" s="9"/>
      <c r="O38" s="9"/>
    </row>
    <row r="39" spans="1:15" ht="12.75">
      <c r="A39" s="9">
        <v>5</v>
      </c>
      <c r="B39" s="9">
        <v>0.3</v>
      </c>
      <c r="C39" s="9">
        <f t="shared" si="0"/>
        <v>29.80461927099584</v>
      </c>
      <c r="D39" s="9">
        <f t="shared" si="1"/>
        <v>0.003333333333333333</v>
      </c>
      <c r="E39" s="9">
        <f t="shared" si="2"/>
        <v>15.752238376121593</v>
      </c>
      <c r="F39" s="9">
        <f t="shared" si="3"/>
        <v>55.61973197021548</v>
      </c>
      <c r="G39" s="9">
        <f t="shared" si="4"/>
        <v>95.28330968988439</v>
      </c>
      <c r="H39" s="9">
        <f t="shared" si="5"/>
        <v>7</v>
      </c>
      <c r="I39" s="9">
        <f t="shared" si="6"/>
        <v>80</v>
      </c>
      <c r="J39" s="9"/>
      <c r="K39" s="12">
        <v>5</v>
      </c>
      <c r="L39" s="12">
        <f>Application_Rate*(Actual_x1+Actual_x4)/(Actual_x1+Actual_x2+Actual_x4)</f>
        <v>57.142857142857146</v>
      </c>
      <c r="M39" s="12"/>
      <c r="N39" s="9"/>
      <c r="O39" s="9"/>
    </row>
    <row r="40" spans="1:15" ht="12.75">
      <c r="A40" s="9">
        <v>6</v>
      </c>
      <c r="B40" s="9">
        <v>0.31</v>
      </c>
      <c r="C40" s="9">
        <f t="shared" si="0"/>
        <v>29.37240836826368</v>
      </c>
      <c r="D40" s="9">
        <f t="shared" si="1"/>
        <v>0.0034444444444444444</v>
      </c>
      <c r="E40" s="9">
        <f t="shared" si="2"/>
        <v>16.330375786276008</v>
      </c>
      <c r="F40" s="9">
        <f t="shared" si="3"/>
        <v>55.61973197021548</v>
      </c>
      <c r="G40" s="9">
        <f t="shared" si="4"/>
        <v>93.90156127961534</v>
      </c>
      <c r="H40" s="9">
        <f t="shared" si="5"/>
        <v>7</v>
      </c>
      <c r="I40" s="9">
        <f t="shared" si="6"/>
        <v>80</v>
      </c>
      <c r="J40" s="9"/>
      <c r="K40" s="12">
        <v>6</v>
      </c>
      <c r="L40" s="12">
        <f>Application_Rate*(Actual_x2+Actual_x4)/(Actual_x1+Actual_x2+Actual_x4)</f>
        <v>68.57142857142857</v>
      </c>
      <c r="M40" s="12"/>
      <c r="N40" s="9"/>
      <c r="O40" s="9"/>
    </row>
    <row r="41" spans="1:15" ht="12.75">
      <c r="A41" s="9">
        <v>7</v>
      </c>
      <c r="B41" s="9">
        <v>0.32</v>
      </c>
      <c r="C41" s="9">
        <f t="shared" si="0"/>
        <v>28.92433449507744</v>
      </c>
      <c r="D41" s="9">
        <f t="shared" si="1"/>
        <v>0.0035555555555555557</v>
      </c>
      <c r="E41" s="9">
        <f t="shared" si="2"/>
        <v>16.929731950047476</v>
      </c>
      <c r="F41" s="9">
        <f t="shared" si="3"/>
        <v>55.61973197021548</v>
      </c>
      <c r="G41" s="9">
        <f t="shared" si="4"/>
        <v>92.46910004820153</v>
      </c>
      <c r="H41" s="9">
        <f t="shared" si="5"/>
        <v>7</v>
      </c>
      <c r="I41" s="9">
        <f t="shared" si="6"/>
        <v>80</v>
      </c>
      <c r="J41" s="9"/>
      <c r="K41" s="12">
        <v>7</v>
      </c>
      <c r="L41" s="12">
        <f>Application_Rate*(Actual_x1+Actual_x2+Actual_x4)/(Actual_x1+Actual_x2+Actual_x4)</f>
        <v>80</v>
      </c>
      <c r="M41" s="12"/>
      <c r="N41" s="9"/>
      <c r="O41" s="9"/>
    </row>
    <row r="42" spans="1:15" ht="12.75">
      <c r="A42" s="9">
        <v>8</v>
      </c>
      <c r="B42" s="9">
        <v>0.33</v>
      </c>
      <c r="C42" s="9">
        <f t="shared" si="0"/>
        <v>28.459815449946973</v>
      </c>
      <c r="D42" s="9">
        <f t="shared" si="1"/>
        <v>0.003666666666666667</v>
      </c>
      <c r="E42" s="9">
        <f t="shared" si="2"/>
        <v>17.551085636457266</v>
      </c>
      <c r="F42" s="9">
        <f t="shared" si="3"/>
        <v>55.61973197021548</v>
      </c>
      <c r="G42" s="9">
        <f t="shared" si="4"/>
        <v>90.98406473768213</v>
      </c>
      <c r="H42" s="9">
        <f t="shared" si="5"/>
        <v>7</v>
      </c>
      <c r="I42" s="9">
        <f t="shared" si="6"/>
        <v>80</v>
      </c>
      <c r="J42" s="9"/>
      <c r="K42" s="9"/>
      <c r="L42" s="10"/>
      <c r="M42" s="9"/>
      <c r="N42" s="9"/>
      <c r="O42" s="9"/>
    </row>
    <row r="43" spans="1:15" ht="12.75">
      <c r="A43" s="9">
        <v>9</v>
      </c>
      <c r="B43" s="9">
        <v>0.34</v>
      </c>
      <c r="C43" s="9">
        <f t="shared" si="0"/>
        <v>27.978247663468974</v>
      </c>
      <c r="D43" s="9">
        <f t="shared" si="1"/>
        <v>0.003777777777777778</v>
      </c>
      <c r="E43" s="9">
        <f t="shared" si="2"/>
        <v>18.195244196845813</v>
      </c>
      <c r="F43" s="9">
        <f t="shared" si="3"/>
        <v>55.61973197021548</v>
      </c>
      <c r="G43" s="9">
        <f t="shared" si="4"/>
        <v>89.4445257783535</v>
      </c>
      <c r="H43" s="9">
        <f t="shared" si="5"/>
        <v>7</v>
      </c>
      <c r="I43" s="9">
        <f t="shared" si="6"/>
        <v>80</v>
      </c>
      <c r="J43" s="9"/>
      <c r="K43" s="9"/>
      <c r="L43" s="10"/>
      <c r="M43" s="9"/>
      <c r="N43" s="9"/>
      <c r="O43" s="9"/>
    </row>
    <row r="44" spans="1:15" ht="12.75">
      <c r="A44" s="9">
        <v>10</v>
      </c>
      <c r="B44" s="9">
        <v>0.35</v>
      </c>
      <c r="C44" s="9">
        <f t="shared" si="0"/>
        <v>27.479005414083524</v>
      </c>
      <c r="D44" s="9">
        <f t="shared" si="1"/>
        <v>0.0038888888888888888</v>
      </c>
      <c r="E44" s="9">
        <f t="shared" si="2"/>
        <v>18.863044613898765</v>
      </c>
      <c r="F44" s="9">
        <f t="shared" si="3"/>
        <v>55.61973197021548</v>
      </c>
      <c r="G44" s="9">
        <f t="shared" si="4"/>
        <v>87.84848278159694</v>
      </c>
      <c r="H44" s="9">
        <f t="shared" si="5"/>
        <v>7</v>
      </c>
      <c r="I44" s="9">
        <f t="shared" si="6"/>
        <v>80</v>
      </c>
      <c r="J44" s="9"/>
      <c r="K44" s="9"/>
      <c r="L44" s="10"/>
      <c r="M44" s="9"/>
      <c r="N44" s="9"/>
      <c r="O44" s="9"/>
    </row>
    <row r="45" spans="1:15" ht="12.75">
      <c r="A45" s="9">
        <v>11</v>
      </c>
      <c r="B45" s="9">
        <v>0.36</v>
      </c>
      <c r="C45" s="9">
        <f t="shared" si="0"/>
        <v>26.96144001504736</v>
      </c>
      <c r="D45" s="9">
        <f t="shared" si="1"/>
        <v>0.004</v>
      </c>
      <c r="E45" s="9">
        <f t="shared" si="2"/>
        <v>19.55535458917427</v>
      </c>
      <c r="F45" s="9">
        <f t="shared" si="3"/>
        <v>55.61973197021548</v>
      </c>
      <c r="G45" s="9">
        <f t="shared" si="4"/>
        <v>86.19386194068848</v>
      </c>
      <c r="H45" s="9">
        <f t="shared" si="5"/>
        <v>7</v>
      </c>
      <c r="I45" s="9">
        <f t="shared" si="6"/>
        <v>80</v>
      </c>
      <c r="J45" s="9"/>
      <c r="K45" s="9"/>
      <c r="L45" s="10"/>
      <c r="M45" s="9"/>
      <c r="N45" s="9"/>
      <c r="O45" s="9"/>
    </row>
    <row r="46" spans="1:15" ht="12.75">
      <c r="A46" s="9">
        <v>12</v>
      </c>
      <c r="B46" s="9">
        <v>0.37</v>
      </c>
      <c r="C46" s="9">
        <f t="shared" si="0"/>
        <v>26.42487897156755</v>
      </c>
      <c r="D46" s="9">
        <f t="shared" si="1"/>
        <v>0.004111111111111111</v>
      </c>
      <c r="E46" s="9">
        <f t="shared" si="2"/>
        <v>20.2730736705446</v>
      </c>
      <c r="F46" s="9">
        <f t="shared" si="3"/>
        <v>55.61973197021548</v>
      </c>
      <c r="G46" s="9">
        <f t="shared" si="4"/>
        <v>84.4785133362134</v>
      </c>
      <c r="H46" s="9">
        <f t="shared" si="5"/>
        <v>7</v>
      </c>
      <c r="I46" s="9">
        <f t="shared" si="6"/>
        <v>80</v>
      </c>
      <c r="J46" s="9"/>
      <c r="L46" s="10"/>
      <c r="M46" s="9"/>
      <c r="N46" s="9"/>
      <c r="O46" s="9"/>
    </row>
    <row r="47" spans="1:15" ht="12.75">
      <c r="A47" s="9">
        <v>13</v>
      </c>
      <c r="B47" s="9">
        <v>0.38</v>
      </c>
      <c r="C47" s="9">
        <f t="shared" si="0"/>
        <v>25.868625107000337</v>
      </c>
      <c r="D47" s="9">
        <f t="shared" si="1"/>
        <v>0.004222222222222223</v>
      </c>
      <c r="E47" s="9">
        <f t="shared" si="2"/>
        <v>21.017134421017072</v>
      </c>
      <c r="F47" s="9">
        <f t="shared" si="3"/>
        <v>55.61973197021548</v>
      </c>
      <c r="G47" s="9">
        <f t="shared" si="4"/>
        <v>82.70020814258419</v>
      </c>
      <c r="H47" s="9">
        <f t="shared" si="5"/>
        <v>7</v>
      </c>
      <c r="I47" s="9">
        <f t="shared" si="6"/>
        <v>80</v>
      </c>
      <c r="J47" s="9"/>
      <c r="K47" s="9"/>
      <c r="L47" s="9"/>
      <c r="M47" s="10"/>
      <c r="N47" s="9"/>
      <c r="O47" s="9"/>
    </row>
    <row r="48" spans="1:15" ht="12.75">
      <c r="A48" s="9">
        <v>14</v>
      </c>
      <c r="B48" s="9">
        <v>0.39</v>
      </c>
      <c r="C48" s="9">
        <f t="shared" si="0"/>
        <v>25.291955656979773</v>
      </c>
      <c r="D48" s="9">
        <f t="shared" si="1"/>
        <v>0.004333333333333333</v>
      </c>
      <c r="E48" s="9">
        <f t="shared" si="2"/>
        <v>21.78850363045292</v>
      </c>
      <c r="F48" s="9">
        <f t="shared" si="3"/>
        <v>55.61973197021548</v>
      </c>
      <c r="G48" s="9">
        <f t="shared" si="4"/>
        <v>80.85663573203252</v>
      </c>
      <c r="H48" s="9">
        <f t="shared" si="5"/>
        <v>7</v>
      </c>
      <c r="I48" s="9">
        <f t="shared" si="6"/>
        <v>80</v>
      </c>
      <c r="J48" s="9"/>
      <c r="K48" s="9" t="s">
        <v>10</v>
      </c>
      <c r="L48" s="9"/>
      <c r="M48" s="9"/>
      <c r="N48" s="9"/>
      <c r="O48" s="9"/>
    </row>
    <row r="49" spans="1:15" ht="12.75">
      <c r="A49" s="9">
        <v>15</v>
      </c>
      <c r="B49" s="9">
        <v>0.4</v>
      </c>
      <c r="C49" s="9">
        <f t="shared" si="0"/>
        <v>24.694121330299176</v>
      </c>
      <c r="D49" s="9">
        <f t="shared" si="1"/>
        <v>0.0044444444444444444</v>
      </c>
      <c r="E49" s="9">
        <f t="shared" si="2"/>
        <v>22.588183571758602</v>
      </c>
      <c r="F49" s="9">
        <f t="shared" si="3"/>
        <v>55.61973197021548</v>
      </c>
      <c r="G49" s="9">
        <f t="shared" si="4"/>
        <v>78.94540067231193</v>
      </c>
      <c r="H49" s="9">
        <f t="shared" si="5"/>
        <v>7</v>
      </c>
      <c r="I49" s="9">
        <f t="shared" si="6"/>
        <v>80</v>
      </c>
      <c r="J49" s="9"/>
      <c r="K49" s="9"/>
      <c r="L49" s="9"/>
      <c r="M49" s="9"/>
      <c r="N49" s="9"/>
      <c r="O49" s="9"/>
    </row>
    <row r="50" spans="1:15" ht="12.75">
      <c r="A50" s="9">
        <v>16</v>
      </c>
      <c r="B50" s="9">
        <v>0.41</v>
      </c>
      <c r="C50" s="9">
        <f t="shared" si="0"/>
        <v>24.07434533532511</v>
      </c>
      <c r="D50" s="9">
        <f t="shared" si="1"/>
        <v>0.004555555555555555</v>
      </c>
      <c r="E50" s="9">
        <f t="shared" si="2"/>
        <v>23.417213303181715</v>
      </c>
      <c r="F50" s="9">
        <f t="shared" si="3"/>
        <v>55.61973197021548</v>
      </c>
      <c r="G50" s="9">
        <f t="shared" si="4"/>
        <v>76.9640196142107</v>
      </c>
      <c r="H50" s="9">
        <f t="shared" si="5"/>
        <v>7</v>
      </c>
      <c r="I50" s="9">
        <f t="shared" si="6"/>
        <v>80</v>
      </c>
      <c r="J50" s="9"/>
      <c r="K50" s="9"/>
      <c r="L50" s="9"/>
      <c r="M50" s="9"/>
      <c r="N50" s="9"/>
      <c r="O50" s="9"/>
    </row>
    <row r="51" spans="1:15" ht="12.75">
      <c r="A51" s="9">
        <v>17</v>
      </c>
      <c r="B51" s="9">
        <v>0.42</v>
      </c>
      <c r="C51" s="9">
        <f t="shared" si="0"/>
        <v>23.431822370678873</v>
      </c>
      <c r="D51" s="9">
        <f t="shared" si="1"/>
        <v>0.004666666666666666</v>
      </c>
      <c r="E51" s="9">
        <f t="shared" si="2"/>
        <v>24.276670018403696</v>
      </c>
      <c r="F51" s="9">
        <f t="shared" si="3"/>
        <v>55.61973197021548</v>
      </c>
      <c r="G51" s="9">
        <f t="shared" si="4"/>
        <v>74.90991806483015</v>
      </c>
      <c r="H51" s="9">
        <f t="shared" si="5"/>
        <v>7</v>
      </c>
      <c r="I51" s="9">
        <f t="shared" si="6"/>
        <v>80</v>
      </c>
      <c r="J51" s="9"/>
      <c r="K51" s="9"/>
      <c r="L51" s="9"/>
      <c r="M51" s="9"/>
      <c r="N51" s="9"/>
      <c r="O51" s="9"/>
    </row>
    <row r="52" spans="1:15" ht="12.75">
      <c r="A52" s="9">
        <v>18</v>
      </c>
      <c r="B52" s="9">
        <v>0.43</v>
      </c>
      <c r="C52" s="9">
        <f t="shared" si="0"/>
        <v>22.765717578874142</v>
      </c>
      <c r="D52" s="9">
        <f t="shared" si="1"/>
        <v>0.0047777777777777775</v>
      </c>
      <c r="E52" s="9">
        <f t="shared" si="2"/>
        <v>25.167670446183468</v>
      </c>
      <c r="F52" s="9">
        <f t="shared" si="3"/>
        <v>55.61973197021548</v>
      </c>
      <c r="G52" s="9">
        <f t="shared" si="4"/>
        <v>72.78042704243651</v>
      </c>
      <c r="H52" s="9">
        <f t="shared" si="5"/>
        <v>6</v>
      </c>
      <c r="I52" s="9">
        <f t="shared" si="6"/>
        <v>68.57142857142857</v>
      </c>
      <c r="J52" s="9"/>
      <c r="K52" s="9"/>
      <c r="L52" s="9"/>
      <c r="M52" s="9"/>
      <c r="N52" s="9"/>
      <c r="O52" s="9"/>
    </row>
    <row r="53" spans="1:15" ht="12.75">
      <c r="A53" s="9">
        <v>19</v>
      </c>
      <c r="B53" s="9">
        <v>0.44</v>
      </c>
      <c r="C53" s="9">
        <f t="shared" si="0"/>
        <v>22.075165461550956</v>
      </c>
      <c r="D53" s="9">
        <f t="shared" si="1"/>
        <v>0.004888888888888889</v>
      </c>
      <c r="E53" s="9">
        <f t="shared" si="2"/>
        <v>26.09137230137077</v>
      </c>
      <c r="F53" s="9">
        <f t="shared" si="3"/>
        <v>55.61973197021548</v>
      </c>
      <c r="G53" s="9">
        <f t="shared" si="4"/>
        <v>70.57277960853885</v>
      </c>
      <c r="H53" s="9">
        <f t="shared" si="5"/>
        <v>6</v>
      </c>
      <c r="I53" s="9">
        <f t="shared" si="6"/>
        <v>68.57142857142857</v>
      </c>
      <c r="J53" s="9"/>
      <c r="K53" s="9"/>
      <c r="L53" s="9"/>
      <c r="M53" s="9"/>
      <c r="N53" s="9"/>
      <c r="O53" s="9"/>
    </row>
    <row r="54" spans="1:15" ht="12.75">
      <c r="A54" s="9">
        <v>20</v>
      </c>
      <c r="B54" s="9">
        <v>0.45</v>
      </c>
      <c r="C54" s="9">
        <f t="shared" si="0"/>
        <v>21.359268754896817</v>
      </c>
      <c r="D54" s="9">
        <f t="shared" si="1"/>
        <v>0.005</v>
      </c>
      <c r="E54" s="9">
        <f t="shared" si="2"/>
        <v>27.04897578917446</v>
      </c>
      <c r="F54" s="9">
        <f t="shared" si="3"/>
        <v>55.61973197021548</v>
      </c>
      <c r="G54" s="9">
        <f t="shared" si="4"/>
        <v>68.28410727268803</v>
      </c>
      <c r="H54" s="9">
        <f t="shared" si="5"/>
        <v>6</v>
      </c>
      <c r="I54" s="9">
        <f t="shared" si="6"/>
        <v>68.57142857142857</v>
      </c>
      <c r="J54" s="9"/>
      <c r="K54" s="9"/>
      <c r="L54" s="9"/>
      <c r="M54" s="9"/>
      <c r="N54" s="9"/>
      <c r="O54" s="9"/>
    </row>
    <row r="55" spans="1:15" ht="12.75">
      <c r="A55" s="9">
        <v>21</v>
      </c>
      <c r="B55" s="9">
        <v>0.46</v>
      </c>
      <c r="C55" s="9">
        <f t="shared" si="0"/>
        <v>20.617097263793603</v>
      </c>
      <c r="D55" s="9">
        <f t="shared" si="1"/>
        <v>0.005111111111111111</v>
      </c>
      <c r="E55" s="9">
        <f t="shared" si="2"/>
        <v>28.041725164640244</v>
      </c>
      <c r="F55" s="9">
        <f t="shared" si="3"/>
        <v>55.61973197021548</v>
      </c>
      <c r="G55" s="9">
        <f t="shared" si="4"/>
        <v>65.91143626532481</v>
      </c>
      <c r="H55" s="9">
        <f t="shared" si="5"/>
        <v>6</v>
      </c>
      <c r="I55" s="9">
        <f t="shared" si="6"/>
        <v>68.57142857142857</v>
      </c>
      <c r="J55" s="9"/>
      <c r="K55" s="9"/>
      <c r="L55" s="9"/>
      <c r="M55" s="9"/>
      <c r="N55" s="9"/>
      <c r="O55" s="9"/>
    </row>
    <row r="56" spans="1:15" ht="12.75">
      <c r="A56" s="9">
        <v>22</v>
      </c>
      <c r="B56" s="9">
        <v>0.47</v>
      </c>
      <c r="C56" s="9">
        <f t="shared" si="0"/>
        <v>19.847686653175337</v>
      </c>
      <c r="D56" s="9">
        <f t="shared" si="1"/>
        <v>0.005222222222222222</v>
      </c>
      <c r="E56" s="9">
        <f t="shared" si="2"/>
        <v>29.07091034936435</v>
      </c>
      <c r="F56" s="9">
        <f t="shared" si="3"/>
        <v>55.61973197021548</v>
      </c>
      <c r="G56" s="9">
        <f t="shared" si="4"/>
        <v>63.45168367383419</v>
      </c>
      <c r="H56" s="9">
        <f t="shared" si="5"/>
        <v>6</v>
      </c>
      <c r="I56" s="9">
        <f t="shared" si="6"/>
        <v>68.57142857142857</v>
      </c>
      <c r="J56" s="9"/>
      <c r="K56" s="9"/>
      <c r="L56" s="9"/>
      <c r="M56" s="9"/>
      <c r="N56" s="9"/>
      <c r="O56" s="9"/>
    </row>
    <row r="57" spans="1:15" ht="12.75">
      <c r="A57" s="9">
        <v>23</v>
      </c>
      <c r="B57" s="9">
        <v>0.48</v>
      </c>
      <c r="C57" s="9">
        <f t="shared" si="0"/>
        <v>19.05003719502652</v>
      </c>
      <c r="D57" s="9">
        <f t="shared" si="1"/>
        <v>0.005333333333333333</v>
      </c>
      <c r="E57" s="9">
        <f t="shared" si="2"/>
        <v>30.137868607543698</v>
      </c>
      <c r="F57" s="9">
        <f t="shared" si="3"/>
        <v>55.61973197021548</v>
      </c>
      <c r="G57" s="9">
        <f t="shared" si="4"/>
        <v>60.901653436785544</v>
      </c>
      <c r="H57" s="9">
        <f t="shared" si="5"/>
        <v>5</v>
      </c>
      <c r="I57" s="9">
        <f t="shared" si="6"/>
        <v>57.142857142857146</v>
      </c>
      <c r="J57" s="9"/>
      <c r="K57" s="9"/>
      <c r="L57" s="9"/>
      <c r="M57" s="9"/>
      <c r="N57" s="9"/>
      <c r="O57" s="9"/>
    </row>
    <row r="58" spans="1:15" ht="12.75">
      <c r="A58" s="9">
        <v>24</v>
      </c>
      <c r="B58" s="9">
        <v>0.49</v>
      </c>
      <c r="C58" s="9">
        <f t="shared" si="0"/>
        <v>18.2231124693929</v>
      </c>
      <c r="D58" s="9">
        <f t="shared" si="1"/>
        <v>0.0054444444444444445</v>
      </c>
      <c r="E58" s="9">
        <f t="shared" si="2"/>
        <v>31.24398628354026</v>
      </c>
      <c r="F58" s="9">
        <f t="shared" si="3"/>
        <v>55.61973197021548</v>
      </c>
      <c r="G58" s="9">
        <f t="shared" si="4"/>
        <v>58.25803219115377</v>
      </c>
      <c r="H58" s="9">
        <f t="shared" si="5"/>
        <v>5</v>
      </c>
      <c r="I58" s="9">
        <f t="shared" si="6"/>
        <v>57.142857142857146</v>
      </c>
      <c r="J58" s="9"/>
      <c r="K58" s="9"/>
      <c r="L58" s="9"/>
      <c r="M58" s="9"/>
      <c r="N58" s="9"/>
      <c r="O58" s="9"/>
    </row>
    <row r="59" spans="1:15" ht="12.75">
      <c r="A59" s="9">
        <v>25</v>
      </c>
      <c r="B59" s="9">
        <v>0.5</v>
      </c>
      <c r="C59" s="9">
        <f t="shared" si="0"/>
        <v>17.365838017716854</v>
      </c>
      <c r="D59" s="9">
        <f t="shared" si="1"/>
        <v>0.005555555555555556</v>
      </c>
      <c r="E59" s="9">
        <f t="shared" si="2"/>
        <v>32.39070060321737</v>
      </c>
      <c r="F59" s="9">
        <f t="shared" si="3"/>
        <v>55.61973197021548</v>
      </c>
      <c r="G59" s="9">
        <f t="shared" si="4"/>
        <v>55.51738496712549</v>
      </c>
      <c r="H59" s="9">
        <f t="shared" si="5"/>
        <v>5</v>
      </c>
      <c r="I59" s="9">
        <f t="shared" si="6"/>
        <v>57.142857142857146</v>
      </c>
      <c r="J59" s="9"/>
      <c r="K59" s="9"/>
      <c r="L59" s="9"/>
      <c r="M59" s="9"/>
      <c r="N59" s="9"/>
      <c r="O59" s="9"/>
    </row>
    <row r="60" spans="1:15" ht="12.75">
      <c r="A60" s="9">
        <v>26</v>
      </c>
      <c r="B60" s="9">
        <v>0.51</v>
      </c>
      <c r="C60" s="9">
        <f t="shared" si="0"/>
        <v>16.477099946747494</v>
      </c>
      <c r="D60" s="9">
        <f t="shared" si="1"/>
        <v>0.005666666666666667</v>
      </c>
      <c r="E60" s="9">
        <f t="shared" si="2"/>
        <v>33.579501541388666</v>
      </c>
      <c r="F60" s="9">
        <f t="shared" si="3"/>
        <v>55.61973197021548</v>
      </c>
      <c r="G60" s="9">
        <f t="shared" si="4"/>
        <v>52.676150724896075</v>
      </c>
      <c r="H60" s="9">
        <f t="shared" si="5"/>
        <v>5</v>
      </c>
      <c r="I60" s="9">
        <f t="shared" si="6"/>
        <v>57.142857142857146</v>
      </c>
      <c r="J60" s="9"/>
      <c r="K60" s="9"/>
      <c r="L60" s="9"/>
      <c r="M60" s="9"/>
      <c r="N60" s="9"/>
      <c r="O60" s="9"/>
    </row>
    <row r="61" spans="1:15" ht="12.75">
      <c r="A61" s="9">
        <v>27</v>
      </c>
      <c r="B61" s="9">
        <v>0.52</v>
      </c>
      <c r="C61" s="9">
        <f t="shared" si="0"/>
        <v>15.555743481211776</v>
      </c>
      <c r="D61" s="9">
        <f t="shared" si="1"/>
        <v>0.005777777777777778</v>
      </c>
      <c r="E61" s="9">
        <f t="shared" si="2"/>
        <v>34.811933757805804</v>
      </c>
      <c r="F61" s="9">
        <f t="shared" si="3"/>
        <v>55.61973197021548</v>
      </c>
      <c r="G61" s="9">
        <f t="shared" si="4"/>
        <v>49.73063772765913</v>
      </c>
      <c r="H61" s="9">
        <f t="shared" si="5"/>
        <v>4</v>
      </c>
      <c r="I61" s="9">
        <f t="shared" si="6"/>
        <v>45.714285714285715</v>
      </c>
      <c r="J61" s="9"/>
      <c r="K61" s="9"/>
      <c r="L61" s="9"/>
      <c r="M61" s="9"/>
      <c r="N61" s="9"/>
      <c r="O61" s="9"/>
    </row>
    <row r="62" spans="1:15" ht="12.75">
      <c r="A62" s="9">
        <v>28</v>
      </c>
      <c r="B62" s="9">
        <v>0.53</v>
      </c>
      <c r="C62" s="9">
        <f t="shared" si="0"/>
        <v>14.600571463365657</v>
      </c>
      <c r="D62" s="9">
        <f t="shared" si="1"/>
        <v>0.005888888888888889</v>
      </c>
      <c r="E62" s="9">
        <f t="shared" si="2"/>
        <v>36.08959860420078</v>
      </c>
      <c r="F62" s="9">
        <f t="shared" si="3"/>
        <v>55.61973197021548</v>
      </c>
      <c r="G62" s="9">
        <f t="shared" si="4"/>
        <v>46.67701874477512</v>
      </c>
      <c r="H62" s="9">
        <f t="shared" si="5"/>
        <v>4</v>
      </c>
      <c r="I62" s="9">
        <f t="shared" si="6"/>
        <v>45.714285714285715</v>
      </c>
      <c r="J62" s="9"/>
      <c r="K62" s="9"/>
      <c r="L62" s="9"/>
      <c r="M62" s="9"/>
      <c r="N62" s="9"/>
      <c r="O62" s="9"/>
    </row>
    <row r="63" spans="1:15" ht="12.75">
      <c r="A63" s="9">
        <v>29</v>
      </c>
      <c r="B63" s="9">
        <v>0.54</v>
      </c>
      <c r="C63" s="9">
        <f t="shared" si="0"/>
        <v>13.610342797475985</v>
      </c>
      <c r="D63" s="9">
        <f t="shared" si="1"/>
        <v>0.006</v>
      </c>
      <c r="E63" s="9">
        <f t="shared" si="2"/>
        <v>37.41415620499062</v>
      </c>
      <c r="F63" s="9">
        <f t="shared" si="3"/>
        <v>55.61973197021548</v>
      </c>
      <c r="G63" s="9">
        <f t="shared" si="4"/>
        <v>43.511326078887414</v>
      </c>
      <c r="H63" s="9">
        <f t="shared" si="5"/>
        <v>4</v>
      </c>
      <c r="I63" s="9">
        <f t="shared" si="6"/>
        <v>45.714285714285715</v>
      </c>
      <c r="J63" s="9"/>
      <c r="K63" s="9"/>
      <c r="L63" s="9"/>
      <c r="M63" s="9"/>
      <c r="N63" s="9"/>
      <c r="O63" s="9"/>
    </row>
    <row r="64" spans="1:15" ht="12.75">
      <c r="A64" s="9">
        <v>30</v>
      </c>
      <c r="B64" s="9">
        <v>0.55</v>
      </c>
      <c r="C64" s="9">
        <f t="shared" si="0"/>
        <v>12.583770837211983</v>
      </c>
      <c r="D64" s="9">
        <f t="shared" si="1"/>
        <v>0.006111111111111111</v>
      </c>
      <c r="E64" s="9">
        <f t="shared" si="2"/>
        <v>38.787327614347596</v>
      </c>
      <c r="F64" s="9">
        <f t="shared" si="3"/>
        <v>55.61973197021548</v>
      </c>
      <c r="G64" s="9">
        <f t="shared" si="4"/>
        <v>40.22944641052424</v>
      </c>
      <c r="H64" s="9">
        <f t="shared" si="5"/>
        <v>4</v>
      </c>
      <c r="I64" s="9">
        <f t="shared" si="6"/>
        <v>45.714285714285715</v>
      </c>
      <c r="J64" s="9"/>
      <c r="K64" s="9"/>
      <c r="L64" s="9"/>
      <c r="M64" s="9"/>
      <c r="N64" s="9"/>
      <c r="O64" s="9"/>
    </row>
    <row r="65" spans="1:15" ht="12.75">
      <c r="A65" s="9">
        <v>31</v>
      </c>
      <c r="B65" s="9">
        <v>0.56</v>
      </c>
      <c r="C65" s="9">
        <f t="shared" si="0"/>
        <v>11.519521713850713</v>
      </c>
      <c r="D65" s="9">
        <f t="shared" si="1"/>
        <v>0.006222222222222223</v>
      </c>
      <c r="E65" s="9">
        <f t="shared" si="2"/>
        <v>40.21089705243852</v>
      </c>
      <c r="F65" s="9">
        <f t="shared" si="3"/>
        <v>55.61973197021548</v>
      </c>
      <c r="G65" s="9">
        <f t="shared" si="4"/>
        <v>36.82711545348693</v>
      </c>
      <c r="H65" s="9">
        <f t="shared" si="5"/>
        <v>3</v>
      </c>
      <c r="I65" s="9">
        <f t="shared" si="6"/>
        <v>34.285714285714285</v>
      </c>
      <c r="J65" s="9"/>
      <c r="K65" s="9"/>
      <c r="L65" s="9"/>
      <c r="M65" s="9"/>
      <c r="N65" s="9"/>
      <c r="O65" s="9"/>
    </row>
    <row r="66" spans="1:15" ht="12.75">
      <c r="A66" s="9">
        <v>32</v>
      </c>
      <c r="B66" s="9">
        <v>0.57</v>
      </c>
      <c r="C66" s="9">
        <f t="shared" si="0"/>
        <v>10.416212603124615</v>
      </c>
      <c r="D66" s="9">
        <f t="shared" si="1"/>
        <v>0.006333333333333333</v>
      </c>
      <c r="E66" s="9">
        <f t="shared" si="2"/>
        <v>41.68671422373797</v>
      </c>
      <c r="F66" s="9">
        <f t="shared" si="3"/>
        <v>55.61973197021548</v>
      </c>
      <c r="G66" s="9">
        <f t="shared" si="4"/>
        <v>33.29991241408125</v>
      </c>
      <c r="H66" s="9">
        <f t="shared" si="5"/>
        <v>3</v>
      </c>
      <c r="I66" s="9">
        <f t="shared" si="6"/>
        <v>34.285714285714285</v>
      </c>
      <c r="J66" s="9"/>
      <c r="K66" s="9"/>
      <c r="L66" s="9"/>
      <c r="M66" s="9"/>
      <c r="N66" s="9"/>
      <c r="O66" s="9"/>
    </row>
    <row r="67" spans="1:15" ht="12.75">
      <c r="A67" s="9">
        <v>33</v>
      </c>
      <c r="B67" s="9">
        <v>0.58</v>
      </c>
      <c r="C67" s="9">
        <f t="shared" si="0"/>
        <v>9.272409928458941</v>
      </c>
      <c r="D67" s="9">
        <f t="shared" si="1"/>
        <v>0.006444444444444444</v>
      </c>
      <c r="E67" s="9">
        <f t="shared" si="2"/>
        <v>43.21669672042824</v>
      </c>
      <c r="F67" s="9">
        <f t="shared" si="3"/>
        <v>55.61973197021548</v>
      </c>
      <c r="G67" s="9">
        <f t="shared" si="4"/>
        <v>29.6432542469915</v>
      </c>
      <c r="H67" s="9">
        <f t="shared" si="5"/>
        <v>3</v>
      </c>
      <c r="I67" s="9">
        <f t="shared" si="6"/>
        <v>34.285714285714285</v>
      </c>
      <c r="J67" s="9"/>
      <c r="K67" s="9"/>
      <c r="L67" s="9"/>
      <c r="M67" s="9"/>
      <c r="N67" s="9"/>
      <c r="O67" s="9"/>
    </row>
    <row r="68" spans="1:15" ht="12.75">
      <c r="A68" s="9">
        <v>34</v>
      </c>
      <c r="B68" s="9">
        <v>0.59</v>
      </c>
      <c r="C68" s="9">
        <f t="shared" si="0"/>
        <v>8.086627498264592</v>
      </c>
      <c r="D68" s="9">
        <f t="shared" si="1"/>
        <v>0.006555555555555555</v>
      </c>
      <c r="E68" s="9">
        <f t="shared" si="2"/>
        <v>44.80283251400863</v>
      </c>
      <c r="F68" s="9">
        <f t="shared" si="3"/>
        <v>55.61973197021548</v>
      </c>
      <c r="G68" s="9">
        <f t="shared" si="4"/>
        <v>25.85238970033437</v>
      </c>
      <c r="H68" s="9">
        <f t="shared" si="5"/>
        <v>2</v>
      </c>
      <c r="I68" s="9">
        <f t="shared" si="6"/>
        <v>22.857142857142858</v>
      </c>
      <c r="J68" s="9"/>
      <c r="K68" s="9"/>
      <c r="L68" s="9"/>
      <c r="M68" s="9"/>
      <c r="N68" s="9"/>
      <c r="O68" s="9"/>
    </row>
    <row r="69" spans="1:15" ht="12.75">
      <c r="A69" s="9">
        <v>35</v>
      </c>
      <c r="B69" s="9">
        <v>0.6</v>
      </c>
      <c r="C69" s="9">
        <f t="shared" si="0"/>
        <v>6.857324574866014</v>
      </c>
      <c r="D69" s="9">
        <f t="shared" si="1"/>
        <v>0.006666666666666666</v>
      </c>
      <c r="E69" s="9">
        <f t="shared" si="2"/>
        <v>46.447182538351555</v>
      </c>
      <c r="F69" s="9">
        <f t="shared" si="3"/>
        <v>55.61973197021548</v>
      </c>
      <c r="G69" s="9">
        <f t="shared" si="4"/>
        <v>21.922393142154775</v>
      </c>
      <c r="H69" s="9">
        <f t="shared" si="5"/>
        <v>2</v>
      </c>
      <c r="I69" s="9">
        <f t="shared" si="6"/>
        <v>22.857142857142858</v>
      </c>
      <c r="J69" s="9"/>
      <c r="K69" s="9"/>
      <c r="L69" s="9"/>
      <c r="M69" s="9"/>
      <c r="N69" s="9"/>
      <c r="O69" s="9"/>
    </row>
    <row r="70" spans="1:15" ht="12.75">
      <c r="A70" s="9">
        <v>36</v>
      </c>
      <c r="B70" s="9">
        <v>0.61</v>
      </c>
      <c r="C70" s="9">
        <f t="shared" si="0"/>
        <v>5.582903872555072</v>
      </c>
      <c r="D70" s="9">
        <f t="shared" si="1"/>
        <v>0.0067777777777777775</v>
      </c>
      <c r="E70" s="9">
        <f t="shared" si="2"/>
        <v>48.151883367561794</v>
      </c>
      <c r="F70" s="9">
        <f t="shared" si="3"/>
        <v>55.61973197021548</v>
      </c>
      <c r="G70" s="9">
        <f t="shared" si="4"/>
        <v>17.8481581603423</v>
      </c>
      <c r="H70" s="9">
        <f t="shared" si="5"/>
        <v>2</v>
      </c>
      <c r="I70" s="9">
        <f t="shared" si="6"/>
        <v>22.857142857142858</v>
      </c>
      <c r="J70" s="9"/>
      <c r="K70" s="9"/>
      <c r="L70" s="9"/>
      <c r="M70" s="9"/>
      <c r="N70" s="9"/>
      <c r="O70" s="9"/>
    </row>
    <row r="71" spans="1:15" ht="12.75">
      <c r="A71" s="9">
        <v>37</v>
      </c>
      <c r="B71" s="9">
        <v>0.62</v>
      </c>
      <c r="C71" s="9">
        <f t="shared" si="0"/>
        <v>4.261709482169554</v>
      </c>
      <c r="D71" s="9">
        <f t="shared" si="1"/>
        <v>0.006888888888888889</v>
      </c>
      <c r="E71" s="9">
        <f t="shared" si="2"/>
        <v>49.91914999211839</v>
      </c>
      <c r="F71" s="9">
        <f t="shared" si="3"/>
        <v>55.61973197021548</v>
      </c>
      <c r="G71" s="9">
        <f t="shared" si="4"/>
        <v>13.624390927652026</v>
      </c>
      <c r="H71" s="9">
        <f t="shared" si="5"/>
        <v>1</v>
      </c>
      <c r="I71" s="9">
        <f t="shared" si="6"/>
        <v>11.428571428571429</v>
      </c>
      <c r="J71" s="9"/>
      <c r="K71" s="9"/>
      <c r="L71" s="9"/>
      <c r="M71" s="9"/>
      <c r="N71" s="9"/>
      <c r="O71" s="9"/>
    </row>
    <row r="72" spans="1:15" ht="12.75">
      <c r="A72" s="9">
        <v>38</v>
      </c>
      <c r="B72" s="9">
        <v>0.63</v>
      </c>
      <c r="C72" s="9">
        <f t="shared" si="0"/>
        <v>2.8920247194997786</v>
      </c>
      <c r="D72" s="9">
        <f t="shared" si="1"/>
        <v>0.007</v>
      </c>
      <c r="E72" s="9">
        <f t="shared" si="2"/>
        <v>51.75127869690627</v>
      </c>
      <c r="F72" s="9">
        <f t="shared" si="3"/>
        <v>55.61973197021548</v>
      </c>
      <c r="G72" s="9">
        <f t="shared" si="4"/>
        <v>9.24560332320901</v>
      </c>
      <c r="H72" s="9">
        <f t="shared" si="5"/>
        <v>1</v>
      </c>
      <c r="I72" s="9">
        <f t="shared" si="6"/>
        <v>11.428571428571429</v>
      </c>
      <c r="J72" s="9"/>
      <c r="K72" s="9"/>
      <c r="L72" s="9"/>
      <c r="M72" s="9"/>
      <c r="N72" s="9"/>
      <c r="O72" s="9"/>
    </row>
    <row r="73" spans="1:15" ht="12.75">
      <c r="A73" s="9">
        <v>39</v>
      </c>
      <c r="B73" s="9">
        <v>0.64</v>
      </c>
      <c r="C73" s="9">
        <f t="shared" si="0"/>
        <v>1.4720698947277266</v>
      </c>
      <c r="D73" s="9">
        <f t="shared" si="1"/>
        <v>0.0071111111111111115</v>
      </c>
      <c r="E73" s="9">
        <f t="shared" si="2"/>
        <v>53.65065004487688</v>
      </c>
      <c r="F73" s="9">
        <f t="shared" si="3"/>
        <v>55.61973197021548</v>
      </c>
      <c r="G73" s="9">
        <f t="shared" si="4"/>
        <v>4.706105801559228</v>
      </c>
      <c r="H73" s="9">
        <f t="shared" si="5"/>
        <v>0</v>
      </c>
      <c r="I73" s="9">
        <f t="shared" si="6"/>
        <v>0</v>
      </c>
      <c r="J73" s="9"/>
      <c r="K73" s="9"/>
      <c r="L73" s="9"/>
      <c r="M73" s="9"/>
      <c r="N73" s="9"/>
      <c r="O73" s="9"/>
    </row>
    <row r="74" spans="1:15" ht="12.75">
      <c r="A74" s="9">
        <v>40</v>
      </c>
      <c r="B74" s="9">
        <v>0.65</v>
      </c>
      <c r="C74" s="9">
        <f t="shared" si="0"/>
        <v>0</v>
      </c>
      <c r="D74" s="9">
        <f t="shared" si="1"/>
        <v>0.007222222222222223</v>
      </c>
      <c r="E74" s="9">
        <f t="shared" si="2"/>
        <v>55.61973197021548</v>
      </c>
      <c r="F74" s="9">
        <f t="shared" si="3"/>
        <v>55.61973197021548</v>
      </c>
      <c r="G74" s="9">
        <f t="shared" si="4"/>
        <v>0</v>
      </c>
      <c r="H74" s="9">
        <f t="shared" si="5"/>
        <v>0</v>
      </c>
      <c r="I74" s="9">
        <f t="shared" si="6"/>
        <v>0</v>
      </c>
      <c r="J74" s="9"/>
      <c r="K74" s="9"/>
      <c r="L74" s="9"/>
      <c r="M74" s="9"/>
      <c r="N74" s="9"/>
      <c r="O74" s="9"/>
    </row>
    <row r="75" spans="1:15" ht="12.75">
      <c r="A75" s="9">
        <v>41</v>
      </c>
      <c r="B75" s="9">
        <v>0.66</v>
      </c>
      <c r="C75" s="9">
        <f t="shared" si="0"/>
        <v>0</v>
      </c>
      <c r="D75" s="9">
        <f t="shared" si="1"/>
        <v>0.007333333333333334</v>
      </c>
      <c r="E75" s="9">
        <f t="shared" si="2"/>
        <v>57.66108298503298</v>
      </c>
      <c r="F75" s="9">
        <f t="shared" si="3"/>
        <v>55.61973197021548</v>
      </c>
      <c r="G75" s="9">
        <f t="shared" si="4"/>
        <v>0</v>
      </c>
      <c r="H75" s="9">
        <f t="shared" si="5"/>
        <v>0</v>
      </c>
      <c r="I75" s="9">
        <f t="shared" si="6"/>
        <v>0</v>
      </c>
      <c r="J75" s="9"/>
      <c r="K75" s="9"/>
      <c r="L75" s="9"/>
      <c r="M75" s="9"/>
      <c r="N75" s="9"/>
      <c r="O75" s="9"/>
    </row>
    <row r="76" spans="1:15" ht="12.75">
      <c r="A76" s="9">
        <v>42</v>
      </c>
      <c r="B76" s="9">
        <v>0.67</v>
      </c>
      <c r="C76" s="9">
        <f t="shared" si="0"/>
        <v>0</v>
      </c>
      <c r="D76" s="9">
        <f t="shared" si="1"/>
        <v>0.0074444444444444445</v>
      </c>
      <c r="E76" s="9">
        <f t="shared" si="2"/>
        <v>59.77735550374999</v>
      </c>
      <c r="F76" s="9">
        <f t="shared" si="3"/>
        <v>55.61973197021548</v>
      </c>
      <c r="G76" s="9">
        <f t="shared" si="4"/>
        <v>0</v>
      </c>
      <c r="H76" s="9">
        <f t="shared" si="5"/>
        <v>0</v>
      </c>
      <c r="I76" s="9">
        <f t="shared" si="6"/>
        <v>0</v>
      </c>
      <c r="J76" s="9"/>
      <c r="K76" s="9"/>
      <c r="L76" s="9"/>
      <c r="M76" s="9"/>
      <c r="N76" s="9"/>
      <c r="O76" s="9"/>
    </row>
    <row r="77" spans="1:15" ht="12.75">
      <c r="A77" s="9">
        <v>43</v>
      </c>
      <c r="B77" s="9">
        <v>0.68</v>
      </c>
      <c r="C77" s="9">
        <f t="shared" si="0"/>
        <v>0</v>
      </c>
      <c r="D77" s="9">
        <f t="shared" si="1"/>
        <v>0.007555555555555556</v>
      </c>
      <c r="E77" s="9">
        <f t="shared" si="2"/>
        <v>61.97129928949191</v>
      </c>
      <c r="F77" s="9">
        <f t="shared" si="3"/>
        <v>55.61973197021548</v>
      </c>
      <c r="G77" s="9">
        <f t="shared" si="4"/>
        <v>0</v>
      </c>
      <c r="H77" s="9">
        <f t="shared" si="5"/>
        <v>0</v>
      </c>
      <c r="I77" s="9">
        <f t="shared" si="6"/>
        <v>0</v>
      </c>
      <c r="J77" s="9"/>
      <c r="K77" s="9"/>
      <c r="L77" s="9"/>
      <c r="M77" s="9"/>
      <c r="N77" s="9"/>
      <c r="O77" s="9"/>
    </row>
    <row r="78" spans="1:15" ht="12.75">
      <c r="A78" s="9">
        <v>44</v>
      </c>
      <c r="B78" s="9">
        <v>0.69</v>
      </c>
      <c r="C78" s="9">
        <f t="shared" si="0"/>
        <v>0</v>
      </c>
      <c r="D78" s="9">
        <f t="shared" si="1"/>
        <v>0.007666666666666666</v>
      </c>
      <c r="E78" s="9">
        <f t="shared" si="2"/>
        <v>64.24576502697349</v>
      </c>
      <c r="F78" s="9">
        <f t="shared" si="3"/>
        <v>55.61973197021548</v>
      </c>
      <c r="G78" s="9">
        <f t="shared" si="4"/>
        <v>0</v>
      </c>
      <c r="H78" s="9">
        <f t="shared" si="5"/>
        <v>0</v>
      </c>
      <c r="I78" s="9">
        <f t="shared" si="6"/>
        <v>0</v>
      </c>
      <c r="J78" s="9"/>
      <c r="K78" s="9"/>
      <c r="L78" s="9"/>
      <c r="M78" s="9"/>
      <c r="N78" s="9"/>
      <c r="O78" s="9"/>
    </row>
    <row r="79" spans="1:15" ht="12.75">
      <c r="A79" s="9">
        <v>45</v>
      </c>
      <c r="B79" s="9">
        <v>0.7</v>
      </c>
      <c r="C79" s="9">
        <f t="shared" si="0"/>
        <v>0</v>
      </c>
      <c r="D79" s="9">
        <f t="shared" si="1"/>
        <v>0.0077777777777777776</v>
      </c>
      <c r="E79" s="9">
        <f t="shared" si="2"/>
        <v>66.60370802651491</v>
      </c>
      <c r="F79" s="9">
        <f t="shared" si="3"/>
        <v>55.61973197021548</v>
      </c>
      <c r="G79" s="9">
        <f t="shared" si="4"/>
        <v>0</v>
      </c>
      <c r="H79" s="9">
        <f t="shared" si="5"/>
        <v>0</v>
      </c>
      <c r="I79" s="9">
        <f t="shared" si="6"/>
        <v>0</v>
      </c>
      <c r="J79" s="9"/>
      <c r="K79" s="9"/>
      <c r="L79" s="9"/>
      <c r="M79" s="9"/>
      <c r="N79" s="9"/>
      <c r="O79" s="9"/>
    </row>
    <row r="80" spans="1:15" ht="12.75">
      <c r="A80" s="9">
        <v>46</v>
      </c>
      <c r="B80" s="9">
        <v>0.71</v>
      </c>
      <c r="C80" s="9">
        <f t="shared" si="0"/>
        <v>0</v>
      </c>
      <c r="D80" s="9">
        <f t="shared" si="1"/>
        <v>0.007888888888888888</v>
      </c>
      <c r="E80" s="9">
        <f t="shared" si="2"/>
        <v>69.04819206400255</v>
      </c>
      <c r="F80" s="9">
        <f t="shared" si="3"/>
        <v>55.61973197021548</v>
      </c>
      <c r="G80" s="9">
        <f t="shared" si="4"/>
        <v>0</v>
      </c>
      <c r="H80" s="9">
        <f t="shared" si="5"/>
        <v>0</v>
      </c>
      <c r="I80" s="9">
        <f t="shared" si="6"/>
        <v>0</v>
      </c>
      <c r="J80" s="9"/>
      <c r="K80" s="9"/>
      <c r="L80" s="9"/>
      <c r="M80" s="9"/>
      <c r="N80" s="9"/>
      <c r="O80" s="9"/>
    </row>
    <row r="81" spans="1:15" ht="12.75">
      <c r="A81" s="9">
        <v>47</v>
      </c>
      <c r="B81" s="9">
        <v>0.72</v>
      </c>
      <c r="C81" s="9">
        <f t="shared" si="0"/>
        <v>0</v>
      </c>
      <c r="D81" s="9">
        <f t="shared" si="1"/>
        <v>0.008</v>
      </c>
      <c r="E81" s="9">
        <f t="shared" si="2"/>
        <v>71.58239336178384</v>
      </c>
      <c r="F81" s="9">
        <f t="shared" si="3"/>
        <v>55.61973197021548</v>
      </c>
      <c r="G81" s="9">
        <f t="shared" si="4"/>
        <v>0</v>
      </c>
      <c r="H81" s="9">
        <f t="shared" si="5"/>
        <v>0</v>
      </c>
      <c r="I81" s="9">
        <f t="shared" si="6"/>
        <v>0</v>
      </c>
      <c r="J81" s="9"/>
      <c r="K81" s="9"/>
      <c r="L81" s="9"/>
      <c r="M81" s="9"/>
      <c r="N81" s="9"/>
      <c r="O81" s="9"/>
    </row>
    <row r="82" spans="1:15" ht="12.75">
      <c r="A82" s="9">
        <v>48</v>
      </c>
      <c r="B82" s="9">
        <v>0.73</v>
      </c>
      <c r="C82" s="9">
        <f t="shared" si="0"/>
        <v>0</v>
      </c>
      <c r="D82" s="9">
        <f t="shared" si="1"/>
        <v>0.00811111111111111</v>
      </c>
      <c r="E82" s="9">
        <f t="shared" si="2"/>
        <v>74.20960471566796</v>
      </c>
      <c r="F82" s="9">
        <f t="shared" si="3"/>
        <v>55.61973197021548</v>
      </c>
      <c r="G82" s="9">
        <f t="shared" si="4"/>
        <v>0</v>
      </c>
      <c r="H82" s="9">
        <f t="shared" si="5"/>
        <v>0</v>
      </c>
      <c r="I82" s="9">
        <f t="shared" si="6"/>
        <v>0</v>
      </c>
      <c r="J82" s="9"/>
      <c r="K82" s="9"/>
      <c r="L82" s="9"/>
      <c r="M82" s="9"/>
      <c r="N82" s="9"/>
      <c r="O82" s="9"/>
    </row>
    <row r="83" spans="1:15" ht="12.75">
      <c r="A83" s="9">
        <v>49</v>
      </c>
      <c r="B83" s="9">
        <v>0.74</v>
      </c>
      <c r="C83" s="9">
        <f t="shared" si="0"/>
        <v>0</v>
      </c>
      <c r="D83" s="9">
        <f t="shared" si="1"/>
        <v>0.008222222222222223</v>
      </c>
      <c r="E83" s="9">
        <f t="shared" si="2"/>
        <v>76.93323977339635</v>
      </c>
      <c r="F83" s="9">
        <f t="shared" si="3"/>
        <v>55.61973197021548</v>
      </c>
      <c r="G83" s="9">
        <f t="shared" si="4"/>
        <v>0</v>
      </c>
      <c r="H83" s="9">
        <f t="shared" si="5"/>
        <v>0</v>
      </c>
      <c r="I83" s="9">
        <f t="shared" si="6"/>
        <v>0</v>
      </c>
      <c r="J83" s="9"/>
      <c r="K83" s="9"/>
      <c r="L83" s="9"/>
      <c r="M83" s="9"/>
      <c r="N83" s="9"/>
      <c r="O83" s="9"/>
    </row>
    <row r="84" spans="1:15" ht="12.75">
      <c r="A84" s="9">
        <v>50</v>
      </c>
      <c r="B84" s="9">
        <v>0.75</v>
      </c>
      <c r="C84" s="9">
        <f t="shared" si="0"/>
        <v>0</v>
      </c>
      <c r="D84" s="9">
        <f t="shared" si="1"/>
        <v>0.008333333333333333</v>
      </c>
      <c r="E84" s="9">
        <f t="shared" si="2"/>
        <v>79.7568374701404</v>
      </c>
      <c r="F84" s="9">
        <f t="shared" si="3"/>
        <v>55.61973197021548</v>
      </c>
      <c r="G84" s="9">
        <f t="shared" si="4"/>
        <v>0</v>
      </c>
      <c r="H84" s="9">
        <f t="shared" si="5"/>
        <v>0</v>
      </c>
      <c r="I84" s="9">
        <f t="shared" si="6"/>
        <v>0</v>
      </c>
      <c r="J84" s="9"/>
      <c r="K84" s="9"/>
      <c r="L84" s="9"/>
      <c r="M84" s="9"/>
      <c r="N84" s="9"/>
      <c r="O84" s="9"/>
    </row>
    <row r="85" spans="1:15" ht="12.75">
      <c r="A85" s="9">
        <v>51</v>
      </c>
      <c r="B85" s="9">
        <v>0.76</v>
      </c>
      <c r="C85" s="9">
        <f t="shared" si="0"/>
        <v>0</v>
      </c>
      <c r="D85" s="9">
        <f t="shared" si="1"/>
        <v>0.008444444444444445</v>
      </c>
      <c r="E85" s="9">
        <f t="shared" si="2"/>
        <v>82.68406662679101</v>
      </c>
      <c r="F85" s="9">
        <f t="shared" si="3"/>
        <v>55.61973197021548</v>
      </c>
      <c r="G85" s="9">
        <f t="shared" si="4"/>
        <v>0</v>
      </c>
      <c r="H85" s="9">
        <f t="shared" si="5"/>
        <v>0</v>
      </c>
      <c r="I85" s="9">
        <f t="shared" si="6"/>
        <v>0</v>
      </c>
      <c r="J85" s="9"/>
      <c r="K85" s="9"/>
      <c r="L85" s="9"/>
      <c r="M85" s="9"/>
      <c r="N85" s="9"/>
      <c r="O85" s="9"/>
    </row>
    <row r="86" spans="1:15" ht="12.75">
      <c r="A86" s="9">
        <v>52</v>
      </c>
      <c r="B86" s="9">
        <v>0.77</v>
      </c>
      <c r="C86" s="9">
        <f t="shared" si="0"/>
        <v>0</v>
      </c>
      <c r="D86" s="9">
        <f t="shared" si="1"/>
        <v>0.008555555555555556</v>
      </c>
      <c r="E86" s="9">
        <f t="shared" si="2"/>
        <v>85.71873071701393</v>
      </c>
      <c r="F86" s="9">
        <f t="shared" si="3"/>
        <v>55.61973197021548</v>
      </c>
      <c r="G86" s="9">
        <f t="shared" si="4"/>
        <v>0</v>
      </c>
      <c r="H86" s="9">
        <f t="shared" si="5"/>
        <v>0</v>
      </c>
      <c r="I86" s="9">
        <f t="shared" si="6"/>
        <v>0</v>
      </c>
      <c r="J86" s="9"/>
      <c r="K86" s="9"/>
      <c r="L86" s="9"/>
      <c r="M86" s="9"/>
      <c r="N86" s="9"/>
      <c r="O86" s="9"/>
    </row>
    <row r="87" spans="1:15" ht="12.75">
      <c r="A87" s="9">
        <v>53</v>
      </c>
      <c r="B87" s="9">
        <v>0.78</v>
      </c>
      <c r="C87" s="9">
        <f t="shared" si="0"/>
        <v>0</v>
      </c>
      <c r="D87" s="9">
        <f t="shared" si="1"/>
        <v>0.008666666666666666</v>
      </c>
      <c r="E87" s="9">
        <f t="shared" si="2"/>
        <v>88.86477280926542</v>
      </c>
      <c r="F87" s="9">
        <f t="shared" si="3"/>
        <v>55.61973197021548</v>
      </c>
      <c r="G87" s="9">
        <f t="shared" si="4"/>
        <v>0</v>
      </c>
      <c r="H87" s="9">
        <f t="shared" si="5"/>
        <v>0</v>
      </c>
      <c r="I87" s="9">
        <f t="shared" si="6"/>
        <v>0</v>
      </c>
      <c r="J87" s="9"/>
      <c r="K87" s="9"/>
      <c r="L87" s="9"/>
      <c r="M87" s="9"/>
      <c r="N87" s="9"/>
      <c r="O87" s="9"/>
    </row>
    <row r="88" spans="1:15" ht="12.75">
      <c r="A88" s="9">
        <v>54</v>
      </c>
      <c r="B88" s="9">
        <v>0.79</v>
      </c>
      <c r="C88" s="9">
        <f t="shared" si="0"/>
        <v>0</v>
      </c>
      <c r="D88" s="9">
        <f t="shared" si="1"/>
        <v>0.008777777777777778</v>
      </c>
      <c r="E88" s="9">
        <f t="shared" si="2"/>
        <v>92.12628069018913</v>
      </c>
      <c r="F88" s="9">
        <f t="shared" si="3"/>
        <v>55.61973197021548</v>
      </c>
      <c r="G88" s="9">
        <f t="shared" si="4"/>
        <v>0</v>
      </c>
      <c r="H88" s="9">
        <f t="shared" si="5"/>
        <v>0</v>
      </c>
      <c r="I88" s="9">
        <f t="shared" si="6"/>
        <v>0</v>
      </c>
      <c r="J88" s="9"/>
      <c r="K88" s="9"/>
      <c r="L88" s="9"/>
      <c r="M88" s="9"/>
      <c r="N88" s="9"/>
      <c r="O88" s="9"/>
    </row>
    <row r="89" spans="1:15" ht="12.75">
      <c r="A89" s="9">
        <v>55</v>
      </c>
      <c r="B89" s="9">
        <v>0.8</v>
      </c>
      <c r="C89" s="9">
        <f t="shared" si="0"/>
        <v>0</v>
      </c>
      <c r="D89" s="9">
        <f t="shared" si="1"/>
        <v>0.008888888888888889</v>
      </c>
      <c r="E89" s="9">
        <f t="shared" si="2"/>
        <v>95.50749217605147</v>
      </c>
      <c r="F89" s="9">
        <f t="shared" si="3"/>
        <v>55.61973197021548</v>
      </c>
      <c r="G89" s="9">
        <f t="shared" si="4"/>
        <v>0</v>
      </c>
      <c r="H89" s="9">
        <f t="shared" si="5"/>
        <v>0</v>
      </c>
      <c r="I89" s="9">
        <f t="shared" si="6"/>
        <v>0</v>
      </c>
      <c r="J89" s="9"/>
      <c r="K89" s="9"/>
      <c r="L89" s="9"/>
      <c r="M89" s="9"/>
      <c r="N89" s="9"/>
      <c r="O89" s="9"/>
    </row>
    <row r="90" spans="1:19" ht="12.75">
      <c r="A90" s="9">
        <v>56</v>
      </c>
      <c r="B90" s="9">
        <v>0.81</v>
      </c>
      <c r="C90" s="9">
        <f t="shared" si="0"/>
        <v>0</v>
      </c>
      <c r="D90" s="9">
        <f t="shared" si="1"/>
        <v>0.009000000000000001</v>
      </c>
      <c r="E90" s="9">
        <f t="shared" si="2"/>
        <v>99.01280061911739</v>
      </c>
      <c r="F90" s="9">
        <f t="shared" si="3"/>
        <v>55.61973197021548</v>
      </c>
      <c r="G90" s="9">
        <f t="shared" si="4"/>
        <v>0</v>
      </c>
      <c r="H90" s="9">
        <f t="shared" si="5"/>
        <v>0</v>
      </c>
      <c r="I90" s="9">
        <f t="shared" si="6"/>
        <v>0</v>
      </c>
      <c r="J90" s="9"/>
      <c r="K90" s="9"/>
      <c r="L90" s="9"/>
      <c r="M90" s="9"/>
      <c r="N90" s="9"/>
      <c r="O90" s="9"/>
      <c r="S90" s="1"/>
    </row>
    <row r="91" spans="1:19" ht="12.75">
      <c r="A91" s="9">
        <v>57</v>
      </c>
      <c r="B91" s="9">
        <v>0.820000000000001</v>
      </c>
      <c r="C91" s="9">
        <f t="shared" si="0"/>
        <v>0</v>
      </c>
      <c r="D91" s="9">
        <f t="shared" si="1"/>
        <v>0.009111111111111122</v>
      </c>
      <c r="E91" s="9">
        <f t="shared" si="2"/>
        <v>100</v>
      </c>
      <c r="F91" s="9">
        <f t="shared" si="3"/>
        <v>55.61973197021548</v>
      </c>
      <c r="G91" s="9">
        <f t="shared" si="4"/>
        <v>0</v>
      </c>
      <c r="H91" s="9">
        <f t="shared" si="5"/>
        <v>0</v>
      </c>
      <c r="I91" s="9">
        <f t="shared" si="6"/>
        <v>0</v>
      </c>
      <c r="J91" s="9"/>
      <c r="K91" s="9"/>
      <c r="L91" s="9"/>
      <c r="M91" s="9"/>
      <c r="N91" s="9"/>
      <c r="O91" s="9"/>
      <c r="S91" s="1"/>
    </row>
    <row r="92" spans="1:19" ht="12.75">
      <c r="A92" s="9">
        <v>58</v>
      </c>
      <c r="B92" s="9">
        <v>0.830000000000001</v>
      </c>
      <c r="C92" s="9">
        <f t="shared" si="0"/>
        <v>0</v>
      </c>
      <c r="D92" s="9">
        <f t="shared" si="1"/>
        <v>0.009222222222222232</v>
      </c>
      <c r="E92" s="9">
        <f t="shared" si="2"/>
        <v>100</v>
      </c>
      <c r="F92" s="9">
        <f t="shared" si="3"/>
        <v>55.61973197021548</v>
      </c>
      <c r="G92" s="9">
        <f t="shared" si="4"/>
        <v>0</v>
      </c>
      <c r="H92" s="9">
        <f t="shared" si="5"/>
        <v>0</v>
      </c>
      <c r="I92" s="9">
        <f t="shared" si="6"/>
        <v>0</v>
      </c>
      <c r="J92" s="9"/>
      <c r="K92" s="9"/>
      <c r="L92" s="9"/>
      <c r="M92" s="9"/>
      <c r="N92" s="9"/>
      <c r="O92" s="9"/>
      <c r="S92" s="1"/>
    </row>
    <row r="93" spans="1:19" ht="12.75">
      <c r="A93" s="9">
        <v>59</v>
      </c>
      <c r="B93" s="9">
        <v>0.840000000000001</v>
      </c>
      <c r="C93" s="9">
        <f t="shared" si="0"/>
        <v>0</v>
      </c>
      <c r="D93" s="9">
        <f t="shared" si="1"/>
        <v>0.009333333333333345</v>
      </c>
      <c r="E93" s="9">
        <f t="shared" si="2"/>
        <v>100</v>
      </c>
      <c r="F93" s="9">
        <f t="shared" si="3"/>
        <v>55.61973197021548</v>
      </c>
      <c r="G93" s="9">
        <f t="shared" si="4"/>
        <v>0</v>
      </c>
      <c r="H93" s="9">
        <f t="shared" si="5"/>
        <v>0</v>
      </c>
      <c r="I93" s="9">
        <f t="shared" si="6"/>
        <v>0</v>
      </c>
      <c r="J93" s="9"/>
      <c r="K93" s="9"/>
      <c r="L93" s="9"/>
      <c r="M93" s="9"/>
      <c r="N93" s="9"/>
      <c r="O93" s="9"/>
      <c r="S93" s="1"/>
    </row>
    <row r="94" spans="1:19" ht="12.75">
      <c r="A94" s="9">
        <v>60</v>
      </c>
      <c r="B94" s="9">
        <v>0.850000000000001</v>
      </c>
      <c r="C94" s="9">
        <f t="shared" si="0"/>
        <v>0</v>
      </c>
      <c r="D94" s="9">
        <f t="shared" si="1"/>
        <v>0.009444444444444455</v>
      </c>
      <c r="E94" s="9">
        <f t="shared" si="2"/>
        <v>100</v>
      </c>
      <c r="F94" s="9">
        <f t="shared" si="3"/>
        <v>55.61973197021548</v>
      </c>
      <c r="G94" s="9">
        <f t="shared" si="4"/>
        <v>0</v>
      </c>
      <c r="H94" s="9">
        <f t="shared" si="5"/>
        <v>0</v>
      </c>
      <c r="I94" s="9">
        <f t="shared" si="6"/>
        <v>0</v>
      </c>
      <c r="J94" s="9"/>
      <c r="K94" s="9"/>
      <c r="L94" s="9"/>
      <c r="M94" s="9"/>
      <c r="N94" s="9"/>
      <c r="O94" s="9"/>
      <c r="S94" s="1"/>
    </row>
    <row r="95" spans="1:19" ht="12.75">
      <c r="A95" s="9">
        <v>61</v>
      </c>
      <c r="B95" s="9">
        <v>0.860000000000001</v>
      </c>
      <c r="C95" s="9">
        <f t="shared" si="0"/>
        <v>0</v>
      </c>
      <c r="D95" s="9">
        <f t="shared" si="1"/>
        <v>0.009555555555555567</v>
      </c>
      <c r="E95" s="9">
        <f t="shared" si="2"/>
        <v>100</v>
      </c>
      <c r="F95" s="9">
        <f t="shared" si="3"/>
        <v>55.61973197021548</v>
      </c>
      <c r="G95" s="9">
        <f t="shared" si="4"/>
        <v>0</v>
      </c>
      <c r="H95" s="9">
        <f t="shared" si="5"/>
        <v>0</v>
      </c>
      <c r="I95" s="9">
        <f t="shared" si="6"/>
        <v>0</v>
      </c>
      <c r="J95" s="9"/>
      <c r="K95" s="9"/>
      <c r="L95" s="9"/>
      <c r="M95" s="9"/>
      <c r="N95" s="9"/>
      <c r="O95" s="9"/>
      <c r="S95" s="1"/>
    </row>
    <row r="96" spans="1:15" ht="12.75">
      <c r="A96" s="9">
        <v>62</v>
      </c>
      <c r="B96" s="9">
        <v>0.870000000000001</v>
      </c>
      <c r="C96" s="9">
        <f t="shared" si="0"/>
        <v>0</v>
      </c>
      <c r="D96" s="9">
        <f t="shared" si="1"/>
        <v>0.009666666666666678</v>
      </c>
      <c r="E96" s="9">
        <f t="shared" si="2"/>
        <v>100</v>
      </c>
      <c r="F96" s="9">
        <f t="shared" si="3"/>
        <v>55.61973197021548</v>
      </c>
      <c r="G96" s="9">
        <f t="shared" si="4"/>
        <v>0</v>
      </c>
      <c r="H96" s="9">
        <f t="shared" si="5"/>
        <v>0</v>
      </c>
      <c r="I96" s="9">
        <f t="shared" si="6"/>
        <v>0</v>
      </c>
      <c r="J96" s="9"/>
      <c r="K96" s="9"/>
      <c r="L96" s="9"/>
      <c r="M96" s="9"/>
      <c r="N96" s="9"/>
      <c r="O96" s="9"/>
    </row>
    <row r="97" spans="1:15" ht="13.5" thickBot="1">
      <c r="A97" s="13">
        <v>63</v>
      </c>
      <c r="B97" s="13">
        <v>0.880000000000001</v>
      </c>
      <c r="C97" s="13">
        <f t="shared" si="0"/>
        <v>0</v>
      </c>
      <c r="D97" s="9">
        <f t="shared" si="1"/>
        <v>0.00977777777777779</v>
      </c>
      <c r="E97" s="9">
        <f t="shared" si="2"/>
        <v>100</v>
      </c>
      <c r="F97" s="9">
        <f t="shared" si="3"/>
        <v>55.61973197021548</v>
      </c>
      <c r="G97" s="13">
        <f t="shared" si="4"/>
        <v>0</v>
      </c>
      <c r="H97" s="9">
        <f t="shared" si="5"/>
        <v>0</v>
      </c>
      <c r="I97" s="9">
        <f t="shared" si="6"/>
        <v>0</v>
      </c>
      <c r="J97" s="9"/>
      <c r="K97" s="9"/>
      <c r="L97" s="9"/>
      <c r="M97" s="9"/>
      <c r="N97" s="9"/>
      <c r="O97" s="9"/>
    </row>
    <row r="98" spans="8:9" ht="12.75">
      <c r="H98"/>
      <c r="I98"/>
    </row>
    <row r="99" spans="8:9" ht="12.75">
      <c r="H99"/>
      <c r="I99"/>
    </row>
    <row r="100" spans="1:9" ht="12.75">
      <c r="A100" t="s">
        <v>58</v>
      </c>
      <c r="H100"/>
      <c r="I100"/>
    </row>
    <row r="101" spans="1:9" ht="12.75">
      <c r="A101" s="48" t="s">
        <v>43</v>
      </c>
      <c r="B101" s="48" t="s">
        <v>60</v>
      </c>
      <c r="C101" s="48" t="s">
        <v>59</v>
      </c>
      <c r="D101" s="48" t="s">
        <v>61</v>
      </c>
      <c r="H101"/>
      <c r="I101"/>
    </row>
    <row r="102" spans="1:9" ht="12.75">
      <c r="A102">
        <v>1</v>
      </c>
      <c r="B102">
        <v>0.344</v>
      </c>
      <c r="C102" t="s">
        <v>74</v>
      </c>
      <c r="D102">
        <v>3</v>
      </c>
      <c r="H102"/>
      <c r="I102"/>
    </row>
    <row r="103" spans="1:9" ht="12.75">
      <c r="A103">
        <v>2</v>
      </c>
      <c r="B103">
        <v>0.5005</v>
      </c>
      <c r="C103" s="56" t="s">
        <v>75</v>
      </c>
      <c r="H103"/>
      <c r="I103"/>
    </row>
    <row r="104" spans="1:9" ht="12.75">
      <c r="A104">
        <v>3</v>
      </c>
      <c r="B104">
        <v>0.359</v>
      </c>
      <c r="C104" t="s">
        <v>80</v>
      </c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spans="8:9" ht="12.75">
      <c r="H115"/>
      <c r="I115"/>
    </row>
    <row r="116" spans="8:9" ht="12.75">
      <c r="H116"/>
      <c r="I116"/>
    </row>
    <row r="117" spans="8:9" ht="12.75">
      <c r="H117"/>
      <c r="I117"/>
    </row>
    <row r="118" spans="8:9" ht="12.75">
      <c r="H118"/>
      <c r="I118"/>
    </row>
    <row r="119" spans="8:9" ht="12.75">
      <c r="H119"/>
      <c r="I119"/>
    </row>
    <row r="120" spans="8:9" ht="12.75">
      <c r="H120"/>
      <c r="I120"/>
    </row>
    <row r="121" spans="8:9" ht="12.75">
      <c r="H121"/>
      <c r="I121"/>
    </row>
    <row r="122" spans="8:9" ht="12.75">
      <c r="H122"/>
      <c r="I122"/>
    </row>
    <row r="123" spans="8:9" ht="12.75">
      <c r="H123"/>
      <c r="I123"/>
    </row>
    <row r="124" spans="8:9" ht="12.75">
      <c r="H124"/>
      <c r="I124"/>
    </row>
    <row r="125" spans="8:9" ht="12.75">
      <c r="H125"/>
      <c r="I125"/>
    </row>
    <row r="126" spans="8:9" ht="12.75">
      <c r="H126"/>
      <c r="I126"/>
    </row>
    <row r="127" spans="8:9" ht="12.75">
      <c r="H127"/>
      <c r="I127"/>
    </row>
    <row r="128" spans="8:9" ht="12.75">
      <c r="H128"/>
      <c r="I128"/>
    </row>
    <row r="129" spans="8:9" ht="12.75">
      <c r="H129"/>
      <c r="I129"/>
    </row>
    <row r="130" spans="8:9" ht="12.75">
      <c r="H130"/>
      <c r="I130"/>
    </row>
    <row r="131" spans="8:9" ht="12.75">
      <c r="H131"/>
      <c r="I131"/>
    </row>
    <row r="132" spans="8:9" ht="12.75">
      <c r="H132"/>
      <c r="I132"/>
    </row>
    <row r="133" spans="8:9" ht="12.75">
      <c r="H133"/>
      <c r="I133"/>
    </row>
    <row r="134" spans="8:9" ht="12.75">
      <c r="H134"/>
      <c r="I134"/>
    </row>
    <row r="135" spans="8:9" ht="12.75">
      <c r="H135"/>
      <c r="I135"/>
    </row>
    <row r="136" spans="8:9" ht="12.75">
      <c r="H136"/>
      <c r="I136"/>
    </row>
    <row r="137" spans="8:9" ht="12.75">
      <c r="H137"/>
      <c r="I137"/>
    </row>
    <row r="138" spans="8:9" ht="12.75">
      <c r="H138"/>
      <c r="I138"/>
    </row>
    <row r="139" spans="8:9" ht="12.75">
      <c r="H139"/>
      <c r="I139"/>
    </row>
    <row r="140" spans="8:9" ht="12.75">
      <c r="H140"/>
      <c r="I140"/>
    </row>
    <row r="141" spans="8:9" ht="12.75">
      <c r="H141"/>
      <c r="I141"/>
    </row>
    <row r="142" spans="8:9" ht="12.75">
      <c r="H142"/>
      <c r="I142"/>
    </row>
    <row r="143" spans="8:9" ht="12.75">
      <c r="H143"/>
      <c r="I143"/>
    </row>
    <row r="144" spans="8:9" ht="12.75">
      <c r="H144"/>
      <c r="I144"/>
    </row>
    <row r="145" spans="8:9" ht="12.75">
      <c r="H145"/>
      <c r="I145"/>
    </row>
    <row r="146" spans="8:9" ht="12.75">
      <c r="H146"/>
      <c r="I146"/>
    </row>
    <row r="147" spans="8:9" ht="12.75">
      <c r="H147"/>
      <c r="I147"/>
    </row>
    <row r="148" spans="8:9" ht="12.75">
      <c r="H148"/>
      <c r="I148"/>
    </row>
    <row r="149" spans="8:9" ht="12.75">
      <c r="H149"/>
      <c r="I149"/>
    </row>
    <row r="150" spans="8:9" ht="12.75">
      <c r="H150"/>
      <c r="I150"/>
    </row>
    <row r="151" spans="8:9" ht="12.75">
      <c r="H151"/>
      <c r="I151"/>
    </row>
    <row r="152" spans="8:9" ht="12.75">
      <c r="H152"/>
      <c r="I152"/>
    </row>
    <row r="153" spans="8:9" ht="12.75">
      <c r="H153"/>
      <c r="I153"/>
    </row>
    <row r="154" spans="8:9" ht="12.75">
      <c r="H154"/>
      <c r="I154"/>
    </row>
    <row r="155" spans="8:9" ht="12.75">
      <c r="H155"/>
      <c r="I155"/>
    </row>
    <row r="156" spans="8:9" ht="12.75">
      <c r="H156"/>
      <c r="I156"/>
    </row>
    <row r="157" spans="8:9" ht="12.75">
      <c r="H157"/>
      <c r="I157"/>
    </row>
    <row r="158" spans="8:9" ht="12.75">
      <c r="H158"/>
      <c r="I158"/>
    </row>
    <row r="159" spans="8:9" ht="12.75">
      <c r="H159"/>
      <c r="I159"/>
    </row>
    <row r="160" spans="8:9" ht="12.75">
      <c r="H160"/>
      <c r="I160"/>
    </row>
    <row r="161" spans="8:9" ht="12.75">
      <c r="H161"/>
      <c r="I161"/>
    </row>
    <row r="162" spans="8:9" ht="12.75">
      <c r="H162"/>
      <c r="I162"/>
    </row>
    <row r="163" spans="8:9" ht="12.75">
      <c r="H163"/>
      <c r="I163"/>
    </row>
    <row r="164" spans="8:9" ht="12.75">
      <c r="H164"/>
      <c r="I164"/>
    </row>
    <row r="165" spans="8:9" ht="12.75">
      <c r="H165"/>
      <c r="I165"/>
    </row>
    <row r="166" spans="8:9" ht="12.75">
      <c r="H166"/>
      <c r="I166"/>
    </row>
    <row r="167" spans="8:9" ht="12.75">
      <c r="H167"/>
      <c r="I167"/>
    </row>
    <row r="168" spans="8:9" ht="12.75">
      <c r="H168"/>
      <c r="I168"/>
    </row>
    <row r="169" spans="8:9" ht="12.75">
      <c r="H169"/>
      <c r="I169"/>
    </row>
    <row r="170" spans="8:9" ht="12.75">
      <c r="H170"/>
      <c r="I170"/>
    </row>
    <row r="171" spans="8:9" ht="12.75">
      <c r="H171"/>
      <c r="I171"/>
    </row>
    <row r="172" spans="8:9" ht="12.75">
      <c r="H172"/>
      <c r="I172"/>
    </row>
    <row r="173" spans="8:9" ht="12.75">
      <c r="H173"/>
      <c r="I173"/>
    </row>
    <row r="174" spans="8:9" ht="12.75">
      <c r="H174"/>
      <c r="I174"/>
    </row>
    <row r="175" spans="8:9" ht="12.75">
      <c r="H175"/>
      <c r="I175"/>
    </row>
    <row r="176" spans="8:9" ht="12.75">
      <c r="H176"/>
      <c r="I176"/>
    </row>
    <row r="177" spans="8:9" ht="12.75">
      <c r="H177"/>
      <c r="I177"/>
    </row>
    <row r="178" spans="8:9" ht="12.75">
      <c r="H178"/>
      <c r="I178"/>
    </row>
    <row r="179" spans="8:9" ht="12.75">
      <c r="H179"/>
      <c r="I179"/>
    </row>
    <row r="180" spans="8:9" ht="12.75">
      <c r="H180"/>
      <c r="I180"/>
    </row>
    <row r="181" spans="8:9" ht="12.75">
      <c r="H181"/>
      <c r="I181"/>
    </row>
    <row r="182" spans="8:9" ht="12.75">
      <c r="H182"/>
      <c r="I182"/>
    </row>
    <row r="183" spans="8:9" ht="12.75">
      <c r="H183"/>
      <c r="I183"/>
    </row>
    <row r="184" spans="8:9" ht="12.75">
      <c r="H184"/>
      <c r="I184"/>
    </row>
    <row r="185" spans="8:9" ht="12.75">
      <c r="H185"/>
      <c r="I185"/>
    </row>
    <row r="186" spans="8:9" ht="12.75">
      <c r="H186"/>
      <c r="I186"/>
    </row>
    <row r="187" spans="8:9" ht="12.75">
      <c r="H187"/>
      <c r="I187"/>
    </row>
    <row r="188" spans="8:9" ht="12.75">
      <c r="H188"/>
      <c r="I188"/>
    </row>
    <row r="189" spans="8:9" ht="12.75">
      <c r="H189"/>
      <c r="I189"/>
    </row>
    <row r="190" spans="8:9" ht="12.75">
      <c r="H190"/>
      <c r="I190"/>
    </row>
    <row r="191" spans="8:9" ht="12.75">
      <c r="H191"/>
      <c r="I191"/>
    </row>
    <row r="192" spans="8:9" ht="12.75">
      <c r="H192"/>
      <c r="I192"/>
    </row>
    <row r="193" spans="8:9" ht="12.75">
      <c r="H193"/>
      <c r="I193"/>
    </row>
    <row r="194" spans="8:9" ht="12.75">
      <c r="H194"/>
      <c r="I194"/>
    </row>
    <row r="195" spans="8:9" ht="12.75">
      <c r="H195"/>
      <c r="I195"/>
    </row>
    <row r="196" spans="8:9" ht="12.75">
      <c r="H196"/>
      <c r="I196"/>
    </row>
    <row r="197" spans="8:9" ht="12.75">
      <c r="H197"/>
      <c r="I197"/>
    </row>
    <row r="198" spans="8:9" ht="12.75">
      <c r="H198"/>
      <c r="I198"/>
    </row>
    <row r="199" spans="8:9" ht="12.75">
      <c r="H199"/>
      <c r="I199"/>
    </row>
    <row r="200" spans="8:9" ht="12.75">
      <c r="H200"/>
      <c r="I200"/>
    </row>
    <row r="201" spans="8:9" ht="12.75">
      <c r="H201"/>
      <c r="I201"/>
    </row>
    <row r="202" spans="8:9" ht="12.75">
      <c r="H202"/>
      <c r="I202"/>
    </row>
    <row r="203" spans="8:9" ht="12.75">
      <c r="H203"/>
      <c r="I203"/>
    </row>
    <row r="204" spans="8:9" ht="12.75">
      <c r="H204"/>
      <c r="I204"/>
    </row>
    <row r="205" spans="8:9" ht="12.75">
      <c r="H205"/>
      <c r="I205"/>
    </row>
    <row r="206" spans="8:9" ht="12.75">
      <c r="H206"/>
      <c r="I206"/>
    </row>
    <row r="207" spans="8:9" ht="12.75">
      <c r="H207"/>
      <c r="I207"/>
    </row>
    <row r="208" spans="8:9" ht="12.75">
      <c r="H208"/>
      <c r="I208"/>
    </row>
    <row r="209" spans="8:9" ht="12.75">
      <c r="H209"/>
      <c r="I209"/>
    </row>
    <row r="210" spans="8:9" ht="12.75">
      <c r="H210"/>
      <c r="I210"/>
    </row>
    <row r="211" spans="8:9" ht="12.75">
      <c r="H211"/>
      <c r="I211"/>
    </row>
    <row r="212" spans="8:9" ht="12.75">
      <c r="H212"/>
      <c r="I212"/>
    </row>
    <row r="213" spans="8:9" ht="12.75">
      <c r="H213"/>
      <c r="I213"/>
    </row>
    <row r="214" spans="8:9" ht="12.75">
      <c r="H214"/>
      <c r="I214"/>
    </row>
    <row r="215" spans="8:9" ht="12.75">
      <c r="H215"/>
      <c r="I215"/>
    </row>
    <row r="216" spans="8:9" ht="12.75">
      <c r="H216"/>
      <c r="I216"/>
    </row>
    <row r="217" spans="8:9" ht="12.75">
      <c r="H217"/>
      <c r="I217"/>
    </row>
    <row r="218" spans="8:9" ht="12.75">
      <c r="H218"/>
      <c r="I218"/>
    </row>
    <row r="219" spans="8:9" ht="12.75">
      <c r="H219"/>
      <c r="I219"/>
    </row>
    <row r="220" spans="8:9" ht="12.75">
      <c r="H220"/>
      <c r="I220"/>
    </row>
    <row r="221" spans="8:9" ht="12.75">
      <c r="H221"/>
      <c r="I221"/>
    </row>
    <row r="222" spans="8:9" ht="12.75">
      <c r="H222"/>
      <c r="I222"/>
    </row>
    <row r="223" spans="8:9" ht="12.75">
      <c r="H223"/>
      <c r="I223"/>
    </row>
    <row r="224" spans="8:9" ht="12.75">
      <c r="H224"/>
      <c r="I224"/>
    </row>
    <row r="225" spans="8:9" ht="12.75">
      <c r="H225"/>
      <c r="I225"/>
    </row>
    <row r="226" spans="8:9" ht="12.75">
      <c r="H226"/>
      <c r="I226"/>
    </row>
    <row r="227" spans="8:9" ht="12.75">
      <c r="H227"/>
      <c r="I227"/>
    </row>
    <row r="228" spans="8:9" ht="12.75">
      <c r="H228"/>
      <c r="I228"/>
    </row>
    <row r="229" spans="8:9" ht="12.75">
      <c r="H229"/>
      <c r="I229"/>
    </row>
    <row r="230" spans="8:9" ht="12.75">
      <c r="H230"/>
      <c r="I230"/>
    </row>
    <row r="231" spans="8:9" ht="12.75">
      <c r="H231"/>
      <c r="I231"/>
    </row>
    <row r="232" spans="8:9" ht="12.75">
      <c r="H232"/>
      <c r="I232"/>
    </row>
    <row r="233" spans="8:9" ht="12.75">
      <c r="H233"/>
      <c r="I233"/>
    </row>
    <row r="234" spans="8:9" ht="12.75">
      <c r="H234"/>
      <c r="I234"/>
    </row>
    <row r="235" spans="8:9" ht="12.75">
      <c r="H235"/>
      <c r="I235"/>
    </row>
    <row r="236" spans="8:9" ht="12.75">
      <c r="H236"/>
      <c r="I236"/>
    </row>
    <row r="237" spans="8:9" ht="12.75">
      <c r="H237"/>
      <c r="I237"/>
    </row>
    <row r="238" spans="8:9" ht="12.75">
      <c r="H238"/>
      <c r="I238"/>
    </row>
    <row r="239" spans="8:9" ht="12.75">
      <c r="H239"/>
      <c r="I239"/>
    </row>
    <row r="240" spans="8:9" ht="12.75">
      <c r="H240"/>
      <c r="I240"/>
    </row>
    <row r="241" spans="8:9" ht="12.75">
      <c r="H241"/>
      <c r="I241"/>
    </row>
    <row r="242" spans="8:9" ht="12.75">
      <c r="H242"/>
      <c r="I242"/>
    </row>
    <row r="243" spans="8:9" ht="12.75">
      <c r="H243"/>
      <c r="I243"/>
    </row>
    <row r="244" spans="8:9" ht="12.75">
      <c r="H244"/>
      <c r="I244"/>
    </row>
    <row r="245" spans="8:9" ht="12.75">
      <c r="H245"/>
      <c r="I245"/>
    </row>
    <row r="246" spans="8:9" ht="12.75">
      <c r="H246"/>
      <c r="I246"/>
    </row>
    <row r="247" spans="8:9" ht="12.75">
      <c r="H247"/>
      <c r="I247"/>
    </row>
    <row r="248" spans="8:9" ht="12.75">
      <c r="H248"/>
      <c r="I248"/>
    </row>
    <row r="249" spans="8:9" ht="12.75">
      <c r="H249"/>
      <c r="I249"/>
    </row>
    <row r="250" spans="8:9" ht="12.75">
      <c r="H250"/>
      <c r="I250"/>
    </row>
    <row r="251" spans="8:9" ht="12.75">
      <c r="H251"/>
      <c r="I251"/>
    </row>
    <row r="252" spans="8:9" ht="12.75">
      <c r="H252"/>
      <c r="I252"/>
    </row>
    <row r="253" spans="8:9" ht="12.75">
      <c r="H253"/>
      <c r="I253"/>
    </row>
    <row r="254" spans="8:9" ht="12.75">
      <c r="H254"/>
      <c r="I254"/>
    </row>
    <row r="255" spans="8:9" ht="12.75">
      <c r="H255"/>
      <c r="I255"/>
    </row>
    <row r="256" spans="8:9" ht="12.75">
      <c r="H256"/>
      <c r="I256"/>
    </row>
    <row r="257" spans="8:9" ht="12.75">
      <c r="H257"/>
      <c r="I257"/>
    </row>
    <row r="258" spans="8:9" ht="12.75">
      <c r="H258"/>
      <c r="I258"/>
    </row>
    <row r="259" spans="8:9" ht="12.75">
      <c r="H259"/>
      <c r="I259"/>
    </row>
    <row r="260" spans="8:9" ht="12.75">
      <c r="H260"/>
      <c r="I260"/>
    </row>
    <row r="261" spans="8:9" ht="12.75">
      <c r="H261"/>
      <c r="I261"/>
    </row>
    <row r="262" spans="8:9" ht="12.75">
      <c r="H262"/>
      <c r="I262"/>
    </row>
    <row r="263" spans="8:9" ht="12.75">
      <c r="H263"/>
      <c r="I263"/>
    </row>
    <row r="264" spans="8:9" ht="12.75">
      <c r="H264"/>
      <c r="I264"/>
    </row>
    <row r="265" spans="8:9" ht="12.75">
      <c r="H265"/>
      <c r="I265"/>
    </row>
    <row r="266" spans="8:9" ht="12.75">
      <c r="H266"/>
      <c r="I266"/>
    </row>
    <row r="267" spans="8:9" ht="12.75">
      <c r="H267"/>
      <c r="I267"/>
    </row>
    <row r="268" spans="8:9" ht="12.75">
      <c r="H268"/>
      <c r="I268"/>
    </row>
    <row r="269" spans="8:9" ht="12.75">
      <c r="H269"/>
      <c r="I269"/>
    </row>
    <row r="270" spans="8:9" ht="12.75">
      <c r="H270"/>
      <c r="I270"/>
    </row>
    <row r="271" spans="8:9" ht="12.75">
      <c r="H271"/>
      <c r="I271"/>
    </row>
    <row r="272" spans="8:9" ht="12.75">
      <c r="H272"/>
      <c r="I272"/>
    </row>
    <row r="273" spans="8:9" ht="12.75">
      <c r="H273"/>
      <c r="I273"/>
    </row>
    <row r="274" spans="8:9" ht="12.75">
      <c r="H274"/>
      <c r="I274"/>
    </row>
    <row r="275" spans="8:9" ht="12.75">
      <c r="H275"/>
      <c r="I275"/>
    </row>
    <row r="276" spans="8:9" ht="12.75">
      <c r="H276"/>
      <c r="I276"/>
    </row>
    <row r="277" spans="8:9" ht="12.75">
      <c r="H277"/>
      <c r="I277"/>
    </row>
    <row r="278" spans="8:9" ht="12.75">
      <c r="H278"/>
      <c r="I278"/>
    </row>
    <row r="279" spans="8:9" ht="12.75">
      <c r="H279"/>
      <c r="I279"/>
    </row>
    <row r="280" spans="8:9" ht="12.75">
      <c r="H280"/>
      <c r="I280"/>
    </row>
    <row r="281" spans="8:9" ht="12.75">
      <c r="H281"/>
      <c r="I281"/>
    </row>
    <row r="282" spans="8:9" ht="12.75">
      <c r="H282"/>
      <c r="I282"/>
    </row>
    <row r="283" spans="8:9" ht="12.75">
      <c r="H283"/>
      <c r="I283"/>
    </row>
    <row r="284" spans="8:9" ht="12.75">
      <c r="H284"/>
      <c r="I284"/>
    </row>
    <row r="285" spans="8:9" ht="12.75">
      <c r="H285"/>
      <c r="I285"/>
    </row>
    <row r="286" spans="8:9" ht="12.75">
      <c r="H286"/>
      <c r="I286"/>
    </row>
    <row r="287" spans="8:9" ht="12.75">
      <c r="H287"/>
      <c r="I287"/>
    </row>
    <row r="288" spans="8:9" ht="12.75">
      <c r="H288"/>
      <c r="I288"/>
    </row>
    <row r="289" spans="8:9" ht="12.75">
      <c r="H289"/>
      <c r="I289"/>
    </row>
    <row r="290" spans="8:9" ht="12.75">
      <c r="H290"/>
      <c r="I290"/>
    </row>
    <row r="291" spans="8:9" ht="12.75">
      <c r="H291"/>
      <c r="I291"/>
    </row>
    <row r="292" spans="8:9" ht="12.75">
      <c r="H292"/>
      <c r="I292"/>
    </row>
    <row r="293" spans="8:9" ht="12.75">
      <c r="H293"/>
      <c r="I293"/>
    </row>
    <row r="294" spans="8:9" ht="12.75">
      <c r="H294"/>
      <c r="I294"/>
    </row>
    <row r="295" spans="8:9" ht="12.75">
      <c r="H295"/>
      <c r="I295"/>
    </row>
    <row r="296" spans="8:9" ht="12.75">
      <c r="H296"/>
      <c r="I296"/>
    </row>
    <row r="297" spans="8:9" ht="12.75">
      <c r="H297"/>
      <c r="I297"/>
    </row>
    <row r="298" spans="8:9" ht="12.75">
      <c r="H298"/>
      <c r="I298"/>
    </row>
    <row r="299" spans="8:9" ht="12.75">
      <c r="H299"/>
      <c r="I299"/>
    </row>
    <row r="300" spans="8:9" ht="12.75">
      <c r="H300"/>
      <c r="I300"/>
    </row>
    <row r="301" spans="8:9" ht="12.75">
      <c r="H301"/>
      <c r="I301"/>
    </row>
    <row r="302" spans="8:9" ht="12.75">
      <c r="H302"/>
      <c r="I302"/>
    </row>
    <row r="303" spans="8:9" ht="12.75">
      <c r="H303"/>
      <c r="I303"/>
    </row>
    <row r="304" spans="8:9" ht="12.75">
      <c r="H304"/>
      <c r="I304"/>
    </row>
    <row r="305" spans="8:9" ht="12.75">
      <c r="H305"/>
      <c r="I305"/>
    </row>
    <row r="306" spans="8:9" ht="12.75">
      <c r="H306"/>
      <c r="I306"/>
    </row>
    <row r="307" spans="8:9" ht="12.75">
      <c r="H307"/>
      <c r="I307"/>
    </row>
    <row r="308" spans="8:9" ht="12.75">
      <c r="H308"/>
      <c r="I308"/>
    </row>
    <row r="309" spans="8:9" ht="12.75">
      <c r="H309"/>
      <c r="I309"/>
    </row>
    <row r="310" spans="8:9" ht="12.75">
      <c r="H310"/>
      <c r="I310"/>
    </row>
    <row r="311" spans="8:9" ht="12.75">
      <c r="H311"/>
      <c r="I311"/>
    </row>
    <row r="312" spans="8:9" ht="12.75">
      <c r="H312"/>
      <c r="I312"/>
    </row>
    <row r="313" spans="8:9" ht="12.75">
      <c r="H313"/>
      <c r="I313"/>
    </row>
    <row r="314" spans="8:9" ht="12.75">
      <c r="H314"/>
      <c r="I314"/>
    </row>
    <row r="315" spans="8:9" ht="12.75">
      <c r="H315"/>
      <c r="I315"/>
    </row>
    <row r="316" spans="8:9" ht="12.75">
      <c r="H316"/>
      <c r="I316"/>
    </row>
    <row r="317" spans="8:9" ht="12.75">
      <c r="H317"/>
      <c r="I317"/>
    </row>
    <row r="318" spans="8:9" ht="12.75">
      <c r="H318"/>
      <c r="I318"/>
    </row>
    <row r="319" spans="8:9" ht="12.75">
      <c r="H319"/>
      <c r="I319"/>
    </row>
    <row r="320" spans="8:9" ht="12.75">
      <c r="H320"/>
      <c r="I320"/>
    </row>
    <row r="321" spans="8:9" ht="12.75">
      <c r="H321"/>
      <c r="I321"/>
    </row>
    <row r="322" spans="8:9" ht="12.75">
      <c r="H322"/>
      <c r="I322"/>
    </row>
    <row r="323" spans="8:9" ht="12.75">
      <c r="H323"/>
      <c r="I323"/>
    </row>
    <row r="324" spans="8:9" ht="12.75">
      <c r="H324"/>
      <c r="I324"/>
    </row>
    <row r="325" spans="8:9" ht="12.75">
      <c r="H325"/>
      <c r="I325"/>
    </row>
    <row r="326" spans="8:9" ht="12.75">
      <c r="H326"/>
      <c r="I326"/>
    </row>
    <row r="327" spans="8:9" ht="12.75">
      <c r="H327"/>
      <c r="I327"/>
    </row>
    <row r="328" spans="8:9" ht="12.75">
      <c r="H328"/>
      <c r="I328"/>
    </row>
    <row r="329" spans="8:9" ht="12.75">
      <c r="H329"/>
      <c r="I329"/>
    </row>
    <row r="330" spans="8:9" ht="12.75">
      <c r="H330"/>
      <c r="I330"/>
    </row>
    <row r="331" spans="8:9" ht="12.75">
      <c r="H331"/>
      <c r="I331"/>
    </row>
    <row r="332" spans="8:9" ht="12.75">
      <c r="H332"/>
      <c r="I332"/>
    </row>
    <row r="333" spans="8:9" ht="12.75">
      <c r="H333"/>
      <c r="I333"/>
    </row>
    <row r="334" spans="8:9" ht="12.75">
      <c r="H334"/>
      <c r="I334"/>
    </row>
    <row r="335" spans="8:9" ht="12.75">
      <c r="H335"/>
      <c r="I335"/>
    </row>
    <row r="336" spans="8:9" ht="12.75">
      <c r="H336"/>
      <c r="I336"/>
    </row>
    <row r="337" spans="8:9" ht="12.75">
      <c r="H337"/>
      <c r="I337"/>
    </row>
    <row r="338" spans="8:9" ht="12.75">
      <c r="H338"/>
      <c r="I338"/>
    </row>
    <row r="339" spans="8:9" ht="12.75">
      <c r="H339"/>
      <c r="I339"/>
    </row>
    <row r="340" spans="8:9" ht="12.75">
      <c r="H340"/>
      <c r="I340"/>
    </row>
    <row r="341" spans="8:9" ht="12.75">
      <c r="H341"/>
      <c r="I341"/>
    </row>
    <row r="342" spans="8:9" ht="12.75">
      <c r="H342"/>
      <c r="I342"/>
    </row>
    <row r="343" spans="8:9" ht="12.75">
      <c r="H343"/>
      <c r="I343"/>
    </row>
    <row r="344" spans="8:9" ht="12.75">
      <c r="H344"/>
      <c r="I344"/>
    </row>
    <row r="345" spans="8:9" ht="12.75">
      <c r="H345"/>
      <c r="I345"/>
    </row>
    <row r="346" spans="8:9" ht="12.75">
      <c r="H346"/>
      <c r="I346"/>
    </row>
    <row r="347" spans="8:9" ht="12.75">
      <c r="H347"/>
      <c r="I347"/>
    </row>
    <row r="348" spans="8:9" ht="12.75">
      <c r="H348"/>
      <c r="I348"/>
    </row>
    <row r="349" spans="8:9" ht="12.75">
      <c r="H349"/>
      <c r="I349"/>
    </row>
    <row r="350" spans="8:9" ht="12.75">
      <c r="H350"/>
      <c r="I350"/>
    </row>
    <row r="351" spans="8:9" ht="12.75">
      <c r="H351"/>
      <c r="I351"/>
    </row>
    <row r="352" spans="8:9" ht="12.75">
      <c r="H352"/>
      <c r="I352"/>
    </row>
    <row r="353" spans="8:9" ht="12.75">
      <c r="H353"/>
      <c r="I353"/>
    </row>
    <row r="354" spans="8:9" ht="12.75">
      <c r="H354"/>
      <c r="I354"/>
    </row>
    <row r="355" spans="8:9" ht="12.75">
      <c r="H355"/>
      <c r="I355"/>
    </row>
    <row r="356" spans="8:9" ht="12.75">
      <c r="H356"/>
      <c r="I356"/>
    </row>
    <row r="357" spans="8:9" ht="12.75">
      <c r="H357"/>
      <c r="I357"/>
    </row>
    <row r="358" spans="8:9" ht="12.75">
      <c r="H358"/>
      <c r="I358"/>
    </row>
    <row r="359" spans="8:9" ht="12.75">
      <c r="H359"/>
      <c r="I359"/>
    </row>
    <row r="360" spans="8:9" ht="12.75">
      <c r="H360"/>
      <c r="I360"/>
    </row>
    <row r="361" spans="8:9" ht="12.75">
      <c r="H361"/>
      <c r="I361"/>
    </row>
    <row r="362" spans="8:9" ht="12.75">
      <c r="H362"/>
      <c r="I362"/>
    </row>
    <row r="363" spans="8:9" ht="12.75">
      <c r="H363"/>
      <c r="I363"/>
    </row>
    <row r="364" spans="8:9" ht="12.75">
      <c r="H364"/>
      <c r="I364"/>
    </row>
    <row r="365" spans="8:9" ht="12.75">
      <c r="H365"/>
      <c r="I365"/>
    </row>
    <row r="366" spans="8:9" ht="12.75">
      <c r="H366"/>
      <c r="I366"/>
    </row>
    <row r="367" spans="8:9" ht="12.75">
      <c r="H367"/>
      <c r="I367"/>
    </row>
    <row r="368" spans="8:9" ht="12.75">
      <c r="H368"/>
      <c r="I368"/>
    </row>
    <row r="369" spans="8:9" ht="12.75">
      <c r="H369"/>
      <c r="I369"/>
    </row>
    <row r="370" spans="8:9" ht="12.75">
      <c r="H370"/>
      <c r="I370"/>
    </row>
    <row r="371" spans="8:9" ht="12.75">
      <c r="H371"/>
      <c r="I371"/>
    </row>
    <row r="372" spans="8:9" ht="12.75">
      <c r="H372"/>
      <c r="I372"/>
    </row>
    <row r="373" spans="8:9" ht="12.75">
      <c r="H373"/>
      <c r="I373"/>
    </row>
    <row r="374" spans="8:9" ht="12.75">
      <c r="H374"/>
      <c r="I374"/>
    </row>
    <row r="375" spans="8:9" ht="12.75">
      <c r="H375"/>
      <c r="I375"/>
    </row>
    <row r="376" spans="8:9" ht="12.75">
      <c r="H376"/>
      <c r="I376"/>
    </row>
    <row r="377" spans="8:9" ht="12.75">
      <c r="H377"/>
      <c r="I377"/>
    </row>
    <row r="378" spans="8:9" ht="12.75">
      <c r="H378"/>
      <c r="I378"/>
    </row>
    <row r="379" spans="8:9" ht="12.75">
      <c r="H379"/>
      <c r="I379"/>
    </row>
    <row r="380" spans="8:9" ht="12.75">
      <c r="H380"/>
      <c r="I380"/>
    </row>
    <row r="381" spans="8:9" ht="12.75">
      <c r="H381"/>
      <c r="I381"/>
    </row>
    <row r="382" spans="8:9" ht="12.75">
      <c r="H382"/>
      <c r="I382"/>
    </row>
    <row r="383" spans="8:9" ht="12.75">
      <c r="H383"/>
      <c r="I383"/>
    </row>
    <row r="384" spans="8:9" ht="12.75">
      <c r="H384"/>
      <c r="I384"/>
    </row>
    <row r="385" spans="8:9" ht="12.75">
      <c r="H385"/>
      <c r="I385"/>
    </row>
    <row r="386" spans="8:9" ht="12.75">
      <c r="H386"/>
      <c r="I386"/>
    </row>
    <row r="387" spans="8:9" ht="12.75">
      <c r="H387"/>
      <c r="I387"/>
    </row>
    <row r="388" spans="8:9" ht="12.75">
      <c r="H388"/>
      <c r="I388"/>
    </row>
    <row r="389" spans="8:9" ht="12.75">
      <c r="H389"/>
      <c r="I389"/>
    </row>
    <row r="390" spans="8:9" ht="12.75">
      <c r="H390"/>
      <c r="I390"/>
    </row>
    <row r="391" spans="8:9" ht="12.75">
      <c r="H391"/>
      <c r="I391"/>
    </row>
    <row r="392" spans="8:9" ht="12.75">
      <c r="H392"/>
      <c r="I392"/>
    </row>
    <row r="393" spans="8:9" ht="12.75">
      <c r="H393"/>
      <c r="I393"/>
    </row>
    <row r="394" spans="8:9" ht="12.75">
      <c r="H394"/>
      <c r="I394"/>
    </row>
    <row r="395" spans="8:9" ht="12.75">
      <c r="H395"/>
      <c r="I395"/>
    </row>
    <row r="396" spans="8:9" ht="12.75">
      <c r="H396"/>
      <c r="I396"/>
    </row>
    <row r="397" spans="8:9" ht="12.75">
      <c r="H397"/>
      <c r="I397"/>
    </row>
    <row r="398" spans="8:9" ht="12.75">
      <c r="H398"/>
      <c r="I398"/>
    </row>
    <row r="399" spans="8:9" ht="12.75">
      <c r="H399"/>
      <c r="I399"/>
    </row>
    <row r="400" spans="8:9" ht="12.75">
      <c r="H400"/>
      <c r="I400"/>
    </row>
    <row r="401" spans="8:9" ht="12.75">
      <c r="H401"/>
      <c r="I401"/>
    </row>
    <row r="402" spans="8:9" ht="12.75">
      <c r="H402"/>
      <c r="I402"/>
    </row>
    <row r="403" spans="8:9" ht="12.75">
      <c r="H403"/>
      <c r="I403"/>
    </row>
    <row r="404" spans="8:9" ht="12.75">
      <c r="H404"/>
      <c r="I404"/>
    </row>
    <row r="405" spans="8:9" ht="12.75">
      <c r="H405"/>
      <c r="I405"/>
    </row>
    <row r="406" spans="8:9" ht="12.75">
      <c r="H406"/>
      <c r="I406"/>
    </row>
    <row r="407" spans="8:9" ht="12.75">
      <c r="H407"/>
      <c r="I407"/>
    </row>
    <row r="408" spans="8:9" ht="12.75">
      <c r="H408"/>
      <c r="I408"/>
    </row>
    <row r="409" spans="8:9" ht="12.75">
      <c r="H409"/>
      <c r="I409"/>
    </row>
    <row r="410" spans="8:9" ht="12.75">
      <c r="H410"/>
      <c r="I410"/>
    </row>
    <row r="411" spans="8:9" ht="12.75">
      <c r="H411"/>
      <c r="I411"/>
    </row>
    <row r="412" spans="8:9" ht="12.75">
      <c r="H412"/>
      <c r="I412"/>
    </row>
    <row r="413" spans="8:9" ht="12.75">
      <c r="H413"/>
      <c r="I413"/>
    </row>
    <row r="414" spans="8:9" ht="12.75">
      <c r="H414"/>
      <c r="I414"/>
    </row>
    <row r="415" spans="8:9" ht="12.75">
      <c r="H415"/>
      <c r="I415"/>
    </row>
    <row r="416" spans="8:9" ht="12.75">
      <c r="H416"/>
      <c r="I416"/>
    </row>
    <row r="417" spans="8:9" ht="12.75">
      <c r="H417"/>
      <c r="I417"/>
    </row>
    <row r="418" spans="8:9" ht="12.75">
      <c r="H418"/>
      <c r="I418"/>
    </row>
    <row r="419" spans="8:9" ht="12.75">
      <c r="H419"/>
      <c r="I419"/>
    </row>
    <row r="420" spans="8:9" ht="12.75">
      <c r="H420"/>
      <c r="I420"/>
    </row>
    <row r="421" spans="8:9" ht="12.75">
      <c r="H421"/>
      <c r="I421"/>
    </row>
    <row r="422" spans="8:9" ht="12.75">
      <c r="H422"/>
      <c r="I422"/>
    </row>
    <row r="423" spans="8:9" ht="12.75">
      <c r="H423"/>
      <c r="I423"/>
    </row>
    <row r="424" spans="8:9" ht="12.75">
      <c r="H424"/>
      <c r="I424"/>
    </row>
    <row r="425" spans="8:9" ht="12.75">
      <c r="H425"/>
      <c r="I425"/>
    </row>
    <row r="426" spans="8:9" ht="12.75">
      <c r="H426"/>
      <c r="I426"/>
    </row>
    <row r="427" spans="8:9" ht="12.75">
      <c r="H427"/>
      <c r="I427"/>
    </row>
    <row r="428" spans="8:9" ht="12.75">
      <c r="H428"/>
      <c r="I428"/>
    </row>
  </sheetData>
  <mergeCells count="5">
    <mergeCell ref="A1:I4"/>
    <mergeCell ref="A6:E6"/>
    <mergeCell ref="F6:I6"/>
    <mergeCell ref="A31:F31"/>
    <mergeCell ref="H31:J3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429"/>
  <sheetViews>
    <sheetView showGridLines="0" tabSelected="1" workbookViewId="0" topLeftCell="A1">
      <selection activeCell="E12" sqref="E12"/>
    </sheetView>
  </sheetViews>
  <sheetFormatPr defaultColWidth="9.140625" defaultRowHeight="12.75"/>
  <cols>
    <col min="2" max="2" width="13.28125" style="0" customWidth="1"/>
    <col min="3" max="3" width="12.57421875" style="0" customWidth="1"/>
    <col min="4" max="4" width="11.57421875" style="0" customWidth="1"/>
    <col min="5" max="5" width="11.8515625" style="0" customWidth="1"/>
    <col min="6" max="7" width="11.00390625" style="0" customWidth="1"/>
    <col min="8" max="8" width="12.421875" style="0" customWidth="1"/>
    <col min="9" max="9" width="12.140625" style="1" customWidth="1"/>
    <col min="10" max="10" width="10.00390625" style="1" customWidth="1"/>
    <col min="11" max="11" width="7.00390625" style="0" customWidth="1"/>
    <col min="12" max="12" width="11.421875" style="0" customWidth="1"/>
    <col min="13" max="13" width="13.28125" style="0" customWidth="1"/>
    <col min="14" max="14" width="22.8515625" style="0" customWidth="1"/>
  </cols>
  <sheetData>
    <row r="1" spans="1:13" ht="12.75">
      <c r="A1" s="62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8"/>
      <c r="L1" s="8"/>
      <c r="M1" s="8"/>
    </row>
    <row r="2" spans="1:13" ht="12.75">
      <c r="A2" s="64"/>
      <c r="B2" s="63"/>
      <c r="C2" s="63"/>
      <c r="D2" s="63"/>
      <c r="E2" s="63"/>
      <c r="F2" s="63"/>
      <c r="G2" s="63"/>
      <c r="H2" s="63"/>
      <c r="I2" s="63"/>
      <c r="J2" s="63"/>
      <c r="K2" s="8"/>
      <c r="L2" s="8"/>
      <c r="M2" s="8"/>
    </row>
    <row r="3" spans="1:13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8"/>
      <c r="L3" s="8"/>
      <c r="M3" s="8"/>
    </row>
    <row r="4" spans="1:13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8"/>
      <c r="L4" s="8"/>
      <c r="M4" s="8"/>
    </row>
    <row r="5" spans="1:13" ht="20.25">
      <c r="A5" s="46" t="s">
        <v>73</v>
      </c>
      <c r="B5" s="16"/>
      <c r="C5" s="16"/>
      <c r="D5" s="16"/>
      <c r="E5" s="16"/>
      <c r="F5" s="16"/>
      <c r="G5" s="16"/>
      <c r="H5" s="16"/>
      <c r="I5" s="16"/>
      <c r="J5" s="16"/>
      <c r="K5" s="8"/>
      <c r="L5" s="8"/>
      <c r="M5" s="8"/>
    </row>
    <row r="6" spans="1:13" ht="13.5" thickBot="1">
      <c r="A6" s="65" t="s">
        <v>15</v>
      </c>
      <c r="B6" s="66"/>
      <c r="C6" s="66"/>
      <c r="D6" s="66"/>
      <c r="E6" s="66"/>
      <c r="F6" s="66" t="s">
        <v>9</v>
      </c>
      <c r="G6" s="66"/>
      <c r="H6" s="66"/>
      <c r="I6" s="66"/>
      <c r="J6" s="66"/>
      <c r="K6" s="7"/>
      <c r="L6" s="7"/>
      <c r="M6" s="7"/>
    </row>
    <row r="7" spans="1:13" ht="12.75">
      <c r="A7" s="2"/>
      <c r="B7" s="17" t="s">
        <v>21</v>
      </c>
      <c r="C7" s="17" t="s">
        <v>22</v>
      </c>
      <c r="D7" s="6" t="s">
        <v>83</v>
      </c>
      <c r="E7" s="2"/>
      <c r="F7" s="2"/>
      <c r="G7" s="2"/>
      <c r="H7" s="2"/>
      <c r="I7" s="3"/>
      <c r="J7" s="3"/>
      <c r="K7" s="2"/>
      <c r="L7" s="2"/>
      <c r="M7" s="2"/>
    </row>
    <row r="8" spans="1:13" ht="12.75">
      <c r="A8" s="2"/>
      <c r="B8" s="27">
        <v>0.79</v>
      </c>
      <c r="C8" s="27">
        <v>0.85</v>
      </c>
      <c r="D8" s="27">
        <f>MIN((((($I$14*EXP(($C$8/$C$17)*324.4))*1000)/1.12/60)*$B$17),$B$20)</f>
        <v>100</v>
      </c>
      <c r="E8" s="2"/>
      <c r="F8" s="2"/>
      <c r="G8" s="2"/>
      <c r="H8" s="2"/>
      <c r="I8" s="3"/>
      <c r="J8" s="3"/>
      <c r="K8" s="2"/>
      <c r="L8" s="2"/>
      <c r="M8" s="2"/>
    </row>
    <row r="9" spans="1:13" ht="12.75">
      <c r="A9" s="2"/>
      <c r="B9" s="3"/>
      <c r="C9" s="3"/>
      <c r="D9" s="2"/>
      <c r="E9" s="2"/>
      <c r="F9" s="50" t="s">
        <v>63</v>
      </c>
      <c r="G9" s="50"/>
      <c r="H9" s="50" t="s">
        <v>64</v>
      </c>
      <c r="I9" s="5"/>
      <c r="J9" s="3"/>
      <c r="K9" s="2"/>
      <c r="L9" s="2"/>
      <c r="M9" s="2"/>
    </row>
    <row r="10" spans="1:13" ht="12.75">
      <c r="A10" s="2"/>
      <c r="B10" s="26" t="s">
        <v>70</v>
      </c>
      <c r="C10" s="3"/>
      <c r="D10" s="2"/>
      <c r="E10" s="44"/>
      <c r="F10" s="17">
        <v>2002</v>
      </c>
      <c r="G10" s="17"/>
      <c r="H10" s="17" t="s">
        <v>24</v>
      </c>
      <c r="I10" s="17"/>
      <c r="J10" s="3"/>
      <c r="K10" s="2"/>
      <c r="L10" s="2"/>
      <c r="M10" s="2"/>
    </row>
    <row r="11" spans="1:13" ht="12.75">
      <c r="A11" s="2"/>
      <c r="B11" s="2"/>
      <c r="C11" s="24"/>
      <c r="D11" s="2"/>
      <c r="E11" s="45"/>
      <c r="F11" s="17">
        <v>2003</v>
      </c>
      <c r="G11" s="17"/>
      <c r="H11" s="17" t="s">
        <v>23</v>
      </c>
      <c r="I11" s="17"/>
      <c r="J11" s="3"/>
      <c r="K11" s="2"/>
      <c r="L11" s="2"/>
      <c r="M11" s="2"/>
    </row>
    <row r="12" spans="1:13" ht="12.75">
      <c r="A12" s="2"/>
      <c r="B12" s="24"/>
      <c r="C12" s="24"/>
      <c r="D12" s="2"/>
      <c r="E12" s="25"/>
      <c r="F12" s="26">
        <v>2004</v>
      </c>
      <c r="G12" s="26"/>
      <c r="H12" s="26" t="s">
        <v>81</v>
      </c>
      <c r="I12" s="26"/>
      <c r="J12" s="3"/>
      <c r="K12" s="2"/>
      <c r="L12" s="2"/>
      <c r="M12" s="2"/>
    </row>
    <row r="13" spans="1:13" ht="12.75">
      <c r="A13" s="2"/>
      <c r="B13" s="26" t="s">
        <v>25</v>
      </c>
      <c r="C13" s="24"/>
      <c r="D13" s="2"/>
      <c r="E13" s="25"/>
      <c r="F13" s="5" t="s">
        <v>65</v>
      </c>
      <c r="G13" s="5"/>
      <c r="H13" s="49"/>
      <c r="I13" s="51" t="s">
        <v>62</v>
      </c>
      <c r="J13" s="3"/>
      <c r="K13" s="2"/>
      <c r="L13" s="2"/>
      <c r="M13" s="2"/>
    </row>
    <row r="14" spans="1:13" ht="12.75">
      <c r="A14" s="2"/>
      <c r="B14" s="30">
        <v>0.6</v>
      </c>
      <c r="C14" s="3" t="s">
        <v>26</v>
      </c>
      <c r="D14" s="2"/>
      <c r="E14" s="25"/>
      <c r="F14" s="17" t="str">
        <f>VLOOKUP(D103,A103:C105,3)</f>
        <v>YP0 2004</v>
      </c>
      <c r="G14" s="17"/>
      <c r="H14" s="3"/>
      <c r="I14" s="17">
        <f>VLOOKUP(D103,A103:B105,2)</f>
        <v>0.359</v>
      </c>
      <c r="J14" s="3"/>
      <c r="K14" s="2"/>
      <c r="L14" s="2"/>
      <c r="M14" s="2"/>
    </row>
    <row r="15" spans="1:13" ht="12.75">
      <c r="A15" s="4"/>
      <c r="B15" s="3"/>
      <c r="C15" s="3"/>
      <c r="D15" s="2"/>
      <c r="E15" s="2"/>
      <c r="F15" s="2"/>
      <c r="G15" s="2"/>
      <c r="H15" s="2"/>
      <c r="I15" s="2"/>
      <c r="J15" s="3"/>
      <c r="K15" s="2"/>
      <c r="L15" s="2"/>
      <c r="M15" s="2"/>
    </row>
    <row r="16" spans="1:13" ht="12.75">
      <c r="A16" s="4"/>
      <c r="B16" s="5" t="s">
        <v>0</v>
      </c>
      <c r="C16" s="5" t="s">
        <v>2</v>
      </c>
      <c r="D16" s="2"/>
      <c r="E16" s="31" t="s">
        <v>27</v>
      </c>
      <c r="F16" s="2"/>
      <c r="G16" s="2"/>
      <c r="H16" s="6"/>
      <c r="I16" s="2"/>
      <c r="J16" s="2"/>
      <c r="K16" s="2"/>
      <c r="L16" s="2"/>
      <c r="M16" s="2"/>
    </row>
    <row r="17" spans="1:13" ht="12.75">
      <c r="A17" s="2"/>
      <c r="B17" s="28">
        <f>IF($C$8/$B$8&lt;1.72,$C$8/$B$8*1.69-0.7,$C$8/$B$8)</f>
        <v>1.1183544303797468</v>
      </c>
      <c r="C17" s="29">
        <v>95</v>
      </c>
      <c r="D17" s="2"/>
      <c r="E17" s="32" t="s">
        <v>67</v>
      </c>
      <c r="F17" s="33"/>
      <c r="G17" s="33"/>
      <c r="H17" s="33"/>
      <c r="I17" s="34"/>
      <c r="J17" s="2"/>
      <c r="K17" s="2"/>
      <c r="L17" s="2"/>
      <c r="M17" s="2"/>
    </row>
    <row r="18" spans="1:13" ht="12.75">
      <c r="A18" s="2"/>
      <c r="B18" s="3"/>
      <c r="C18" s="3"/>
      <c r="D18" s="2"/>
      <c r="E18" s="2"/>
      <c r="F18" s="2"/>
      <c r="G18" s="2"/>
      <c r="H18" s="6"/>
      <c r="I18" s="2"/>
      <c r="J18" s="2"/>
      <c r="K18" s="2"/>
      <c r="L18" s="2"/>
      <c r="M18" s="2"/>
    </row>
    <row r="19" spans="1:13" ht="12.75">
      <c r="A19" s="2"/>
      <c r="B19" s="17" t="s">
        <v>13</v>
      </c>
      <c r="C19" s="26"/>
      <c r="D19" s="2"/>
      <c r="E19" s="31" t="s">
        <v>28</v>
      </c>
      <c r="F19" s="2"/>
      <c r="G19" s="2"/>
      <c r="H19" s="17"/>
      <c r="I19" s="3"/>
      <c r="J19" s="3"/>
      <c r="K19" s="2"/>
      <c r="L19" s="2"/>
      <c r="M19" s="2"/>
    </row>
    <row r="20" spans="1:13" ht="12.75">
      <c r="A20" s="2"/>
      <c r="B20" s="27">
        <v>100</v>
      </c>
      <c r="C20" s="3"/>
      <c r="D20" s="2"/>
      <c r="E20" s="32" t="s">
        <v>50</v>
      </c>
      <c r="F20" s="35"/>
      <c r="G20" s="35"/>
      <c r="H20" s="36"/>
      <c r="I20" s="37"/>
      <c r="J20" s="3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17"/>
      <c r="I21" s="2"/>
      <c r="J21" s="3"/>
      <c r="K21" s="2"/>
      <c r="L21" s="2"/>
      <c r="M21" s="2"/>
    </row>
    <row r="22" spans="1:13" ht="12.75">
      <c r="A22" s="2"/>
      <c r="B22" s="26" t="s">
        <v>85</v>
      </c>
      <c r="C22" s="2"/>
      <c r="D22" s="2"/>
      <c r="E22" s="31" t="s">
        <v>49</v>
      </c>
      <c r="F22" s="2"/>
      <c r="G22" s="2"/>
      <c r="H22" s="6"/>
      <c r="I22" s="3"/>
      <c r="J22" s="3"/>
      <c r="K22" s="2"/>
      <c r="L22" s="2"/>
      <c r="M22" s="2"/>
    </row>
    <row r="23" spans="1:13" ht="12.75">
      <c r="A23" s="2"/>
      <c r="B23" s="27">
        <v>8</v>
      </c>
      <c r="C23" s="2"/>
      <c r="D23" s="2"/>
      <c r="E23" s="32" t="s">
        <v>51</v>
      </c>
      <c r="F23" s="2"/>
      <c r="G23" s="2"/>
      <c r="H23" s="2"/>
      <c r="I23" s="2"/>
      <c r="J23" s="3"/>
      <c r="K23" s="2"/>
      <c r="L23" s="2"/>
      <c r="M23" s="2"/>
    </row>
    <row r="24" spans="1:13" ht="12.75">
      <c r="A24" s="2"/>
      <c r="B24" s="6" t="s">
        <v>84</v>
      </c>
      <c r="C24" s="2"/>
      <c r="D24" s="2"/>
      <c r="E24" s="61"/>
      <c r="F24" s="2"/>
      <c r="G24" s="2"/>
      <c r="H24" s="2"/>
      <c r="I24" s="2"/>
      <c r="J24" s="3"/>
      <c r="K24" s="2"/>
      <c r="L24" s="2"/>
      <c r="M24" s="2"/>
    </row>
    <row r="25" spans="1:13" ht="12.75">
      <c r="A25" s="2"/>
      <c r="B25" s="27">
        <v>20</v>
      </c>
      <c r="C25" s="2"/>
      <c r="D25" s="2"/>
      <c r="E25" s="2"/>
      <c r="F25" s="2"/>
      <c r="G25" s="2"/>
      <c r="H25" s="2"/>
      <c r="I25" s="3"/>
      <c r="J25" s="3"/>
      <c r="K25" s="2"/>
      <c r="L25" s="2"/>
      <c r="M25" s="2"/>
    </row>
    <row r="26" spans="1:13" ht="13.5" thickBot="1">
      <c r="A26" s="2"/>
      <c r="B26" s="2"/>
      <c r="C26" s="2"/>
      <c r="D26" s="2"/>
      <c r="E26" s="2"/>
      <c r="F26" s="2"/>
      <c r="G26" s="2"/>
      <c r="H26" s="2"/>
      <c r="I26" s="3"/>
      <c r="J26" s="3"/>
      <c r="K26" s="2"/>
      <c r="L26" s="2"/>
      <c r="M26" s="2"/>
    </row>
    <row r="27" spans="1:13" ht="13.5" thickTop="1">
      <c r="A27" s="14"/>
      <c r="B27" s="14"/>
      <c r="C27" s="14"/>
      <c r="D27" s="14"/>
      <c r="E27" s="14"/>
      <c r="F27" s="14"/>
      <c r="G27" s="14"/>
      <c r="H27" s="14"/>
      <c r="I27" s="15"/>
      <c r="J27" s="15"/>
      <c r="K27" s="14"/>
      <c r="L27" s="14"/>
      <c r="M27" s="14"/>
    </row>
    <row r="28" spans="1:13" ht="12.75">
      <c r="A28" s="18" t="s">
        <v>14</v>
      </c>
      <c r="B28" s="18"/>
      <c r="C28" s="18"/>
      <c r="D28" s="20" t="s">
        <v>19</v>
      </c>
      <c r="E28" s="18"/>
      <c r="F28" s="18"/>
      <c r="G28" s="18"/>
      <c r="H28" s="18"/>
      <c r="I28" s="19"/>
      <c r="J28" s="19"/>
      <c r="K28" s="18"/>
      <c r="L28" s="18"/>
      <c r="M28" s="18"/>
    </row>
    <row r="29" spans="1:13" ht="12.75">
      <c r="A29" s="20" t="s">
        <v>20</v>
      </c>
      <c r="B29" s="18"/>
      <c r="C29" s="18"/>
      <c r="D29" s="20" t="s">
        <v>18</v>
      </c>
      <c r="E29" s="18"/>
      <c r="F29" s="18"/>
      <c r="G29" s="18"/>
      <c r="H29" s="18"/>
      <c r="I29" s="19"/>
      <c r="J29" s="19"/>
      <c r="K29" s="18"/>
      <c r="L29" s="18"/>
      <c r="M29" s="18"/>
    </row>
    <row r="30" spans="1:13" ht="12.75">
      <c r="A30" s="19"/>
      <c r="B30" s="18"/>
      <c r="C30" s="18"/>
      <c r="D30" s="18"/>
      <c r="E30" s="18"/>
      <c r="F30" s="18"/>
      <c r="G30" s="18"/>
      <c r="H30" s="18"/>
      <c r="I30" s="19"/>
      <c r="J30" s="19"/>
      <c r="K30" s="18"/>
      <c r="L30" s="18"/>
      <c r="M30" s="18"/>
    </row>
    <row r="31" spans="1:13" ht="12.75">
      <c r="A31" s="47" t="s">
        <v>56</v>
      </c>
      <c r="B31" s="18"/>
      <c r="C31" s="18"/>
      <c r="D31" s="18"/>
      <c r="E31" s="18"/>
      <c r="F31" s="18"/>
      <c r="G31" s="18"/>
      <c r="H31" s="18"/>
      <c r="I31" s="19"/>
      <c r="J31" s="19"/>
      <c r="K31" s="18"/>
      <c r="L31" s="18"/>
      <c r="M31" s="18"/>
    </row>
    <row r="32" spans="1:13" ht="13.5" thickBot="1">
      <c r="A32" s="67" t="s">
        <v>8</v>
      </c>
      <c r="B32" s="67"/>
      <c r="C32" s="67"/>
      <c r="D32" s="67"/>
      <c r="E32" s="67"/>
      <c r="F32" s="67"/>
      <c r="G32" s="21"/>
      <c r="H32" s="9"/>
      <c r="I32" s="67" t="s">
        <v>7</v>
      </c>
      <c r="J32" s="68"/>
      <c r="K32" s="68"/>
      <c r="L32" s="11"/>
      <c r="M32" s="11"/>
    </row>
    <row r="33" spans="1:13" ht="12.75">
      <c r="A33" s="21"/>
      <c r="B33" s="21"/>
      <c r="C33" s="23" t="s">
        <v>17</v>
      </c>
      <c r="D33" s="21"/>
      <c r="E33" s="21"/>
      <c r="F33" s="21"/>
      <c r="G33" s="21"/>
      <c r="H33" s="23" t="s">
        <v>17</v>
      </c>
      <c r="I33" s="21"/>
      <c r="J33" s="22"/>
      <c r="K33" s="22"/>
      <c r="L33" s="22"/>
      <c r="M33" s="9"/>
    </row>
    <row r="34" spans="1:16" ht="12.75">
      <c r="A34" s="53" t="s">
        <v>6</v>
      </c>
      <c r="B34" s="53" t="s">
        <v>1</v>
      </c>
      <c r="C34" s="54" t="s">
        <v>16</v>
      </c>
      <c r="D34" s="53" t="s">
        <v>11</v>
      </c>
      <c r="E34" s="53" t="s">
        <v>12</v>
      </c>
      <c r="F34" s="55" t="s">
        <v>55</v>
      </c>
      <c r="G34" s="60" t="s">
        <v>82</v>
      </c>
      <c r="H34" s="53" t="s">
        <v>3</v>
      </c>
      <c r="I34" s="53" t="s">
        <v>4</v>
      </c>
      <c r="J34" s="53" t="s">
        <v>5</v>
      </c>
      <c r="K34" s="53"/>
      <c r="L34" s="53" t="s">
        <v>4</v>
      </c>
      <c r="M34" s="53" t="s">
        <v>69</v>
      </c>
      <c r="N34" s="57"/>
      <c r="O34" s="52"/>
      <c r="P34" s="9"/>
    </row>
    <row r="35" spans="1:16" ht="12.75">
      <c r="A35" s="9">
        <v>0</v>
      </c>
      <c r="B35" s="9">
        <v>0.25</v>
      </c>
      <c r="C35" s="9">
        <f>(((G35*60*0.0239)-(E35*60*0.0239))*0.3128)/$B$14</f>
        <v>2.683301969423073</v>
      </c>
      <c r="D35" s="9">
        <f>B35/$C$17</f>
        <v>0.002631578947368421</v>
      </c>
      <c r="E35" s="9">
        <f aca="true" t="shared" si="0" ref="E35:E66">MIN(((($I$14*EXP(D35*324.4))*1000)/1.12/60),$B$20)</f>
        <v>12.545140149346683</v>
      </c>
      <c r="F35" s="9">
        <f>MIN(E35*$B$17,$B$20)</f>
        <v>14.0299130657567</v>
      </c>
      <c r="G35" s="9">
        <f>MIN(IF($B$20&gt;50,((E35*$B$17)*((100-$B$23)/(100-$B$25))),E35),$B$20)</f>
        <v>16.134400025620202</v>
      </c>
      <c r="H35" s="9">
        <f>((G35*60*0.0239)-(E35*60*0.0239))/$B$14</f>
        <v>8.578331104293712</v>
      </c>
      <c r="I35" s="9">
        <f>LOOKUP(H35+$M$36/2,$M$35:$M$42,$L$35:$L$42)</f>
        <v>1</v>
      </c>
      <c r="J35" s="9">
        <f>LOOKUP(I35,$L$35:$L$42,$M$35:$M$42)</f>
        <v>11.428571428571429</v>
      </c>
      <c r="K35" s="9"/>
      <c r="L35" s="12">
        <v>0</v>
      </c>
      <c r="M35" s="12">
        <v>0</v>
      </c>
      <c r="N35" s="58"/>
      <c r="O35" s="10"/>
      <c r="P35" s="9"/>
    </row>
    <row r="36" spans="1:16" ht="12.75">
      <c r="A36" s="9">
        <v>1</v>
      </c>
      <c r="B36" s="9">
        <v>0.26</v>
      </c>
      <c r="C36" s="9">
        <f aca="true" t="shared" si="1" ref="C36:C98">(((G36*60*0.0239)-(E36*60*0.0239))*0.3128)/$B$14</f>
        <v>2.776512052817712</v>
      </c>
      <c r="D36" s="9">
        <f aca="true" t="shared" si="2" ref="D36:D98">B36/$C$17</f>
        <v>0.002736842105263158</v>
      </c>
      <c r="E36" s="9">
        <f t="shared" si="0"/>
        <v>12.980921724749999</v>
      </c>
      <c r="F36" s="9">
        <f aca="true" t="shared" si="3" ref="F36:F98">MIN(E36*$B$17,$B$20)</f>
        <v>14.517271321286865</v>
      </c>
      <c r="G36" s="9">
        <f aca="true" t="shared" si="4" ref="G36:G98">MIN(IF($B$20&gt;50,((E36*$B$17)*((100-$B$23)/(100-$B$25))),E36),$B$20)</f>
        <v>16.694862019479892</v>
      </c>
      <c r="H36" s="9">
        <f aca="true" t="shared" si="5" ref="H36:H98">((G36*60*0.0239)-(E36*60*0.0239))/$B$14</f>
        <v>8.876317304404449</v>
      </c>
      <c r="I36" s="9">
        <f aca="true" t="shared" si="6" ref="I36:I98">LOOKUP(H36+$M$36/2,$M$35:$M$42,$L$35:$L$42)</f>
        <v>1</v>
      </c>
      <c r="J36" s="9">
        <f aca="true" t="shared" si="7" ref="J36:J98">LOOKUP(I36,$L$35:$L$42,$M$35:$M$42)</f>
        <v>11.428571428571429</v>
      </c>
      <c r="K36" s="9"/>
      <c r="L36" s="12">
        <v>1</v>
      </c>
      <c r="M36" s="12">
        <f>Application_Rate*Actual_x1/(Actual_x1+Actual_x2+Actual_x4)</f>
        <v>11.428571428571429</v>
      </c>
      <c r="N36" s="12"/>
      <c r="O36" s="9"/>
      <c r="P36" s="9"/>
    </row>
    <row r="37" spans="1:16" ht="12.75">
      <c r="A37" s="9">
        <v>2</v>
      </c>
      <c r="B37" s="9">
        <v>0.27</v>
      </c>
      <c r="C37" s="9">
        <f t="shared" si="1"/>
        <v>2.8729599826215253</v>
      </c>
      <c r="D37" s="9">
        <f t="shared" si="2"/>
        <v>0.002842105263157895</v>
      </c>
      <c r="E37" s="9">
        <f t="shared" si="0"/>
        <v>13.431841080935373</v>
      </c>
      <c r="F37" s="9">
        <f t="shared" si="3"/>
        <v>15.02155898102076</v>
      </c>
      <c r="G37" s="9">
        <f t="shared" si="4"/>
        <v>17.274792828173872</v>
      </c>
      <c r="H37" s="9">
        <f t="shared" si="5"/>
        <v>9.184654675900017</v>
      </c>
      <c r="I37" s="9">
        <f t="shared" si="6"/>
        <v>1</v>
      </c>
      <c r="J37" s="9">
        <f t="shared" si="7"/>
        <v>11.428571428571429</v>
      </c>
      <c r="K37" s="9"/>
      <c r="L37" s="12">
        <v>2</v>
      </c>
      <c r="M37" s="12">
        <f>Application_Rate*Actual_x2/(Actual_x1+Actual_x2+Actual_x4)</f>
        <v>22.857142857142858</v>
      </c>
      <c r="N37" s="12"/>
      <c r="O37" s="9"/>
      <c r="P37" s="9"/>
    </row>
    <row r="38" spans="1:16" ht="12.75">
      <c r="A38" s="9">
        <v>3</v>
      </c>
      <c r="B38" s="9">
        <v>0.28</v>
      </c>
      <c r="C38" s="9">
        <f t="shared" si="1"/>
        <v>2.9727582321741775</v>
      </c>
      <c r="D38" s="9">
        <f t="shared" si="2"/>
        <v>0.0029473684210526317</v>
      </c>
      <c r="E38" s="9">
        <f t="shared" si="0"/>
        <v>13.898424060251218</v>
      </c>
      <c r="F38" s="9">
        <f t="shared" si="3"/>
        <v>15.543364123078419</v>
      </c>
      <c r="G38" s="9">
        <f t="shared" si="4"/>
        <v>17.87486874154018</v>
      </c>
      <c r="H38" s="9">
        <f t="shared" si="5"/>
        <v>9.503702788280618</v>
      </c>
      <c r="I38" s="9">
        <f t="shared" si="6"/>
        <v>1</v>
      </c>
      <c r="J38" s="9">
        <f t="shared" si="7"/>
        <v>11.428571428571429</v>
      </c>
      <c r="K38" s="9"/>
      <c r="L38" s="12">
        <v>3</v>
      </c>
      <c r="M38" s="12">
        <f>Application_Rate*(Actual_x1+Actual_x2)/(Actual_x1+Actual_x2+Actual_x4)</f>
        <v>34.285714285714285</v>
      </c>
      <c r="N38" s="12"/>
      <c r="O38" s="9"/>
      <c r="P38" s="9"/>
    </row>
    <row r="39" spans="1:16" ht="12.75">
      <c r="A39" s="9">
        <v>4</v>
      </c>
      <c r="B39" s="9">
        <v>0.29</v>
      </c>
      <c r="C39" s="9">
        <f t="shared" si="1"/>
        <v>3.076023181811066</v>
      </c>
      <c r="D39" s="9">
        <f t="shared" si="2"/>
        <v>0.003052631578947368</v>
      </c>
      <c r="E39" s="9">
        <f t="shared" si="0"/>
        <v>14.381214771275278</v>
      </c>
      <c r="F39" s="9">
        <f t="shared" si="3"/>
        <v>16.083295253698363</v>
      </c>
      <c r="G39" s="9">
        <f t="shared" si="4"/>
        <v>18.495789541753116</v>
      </c>
      <c r="H39" s="9">
        <f t="shared" si="5"/>
        <v>9.833833701442027</v>
      </c>
      <c r="I39" s="9">
        <f t="shared" si="6"/>
        <v>1</v>
      </c>
      <c r="J39" s="9">
        <f t="shared" si="7"/>
        <v>11.428571428571429</v>
      </c>
      <c r="K39" s="9"/>
      <c r="L39" s="12">
        <v>4</v>
      </c>
      <c r="M39" s="12">
        <f>Application_Rate*Actual_x4/(Actual_x1+Actual_x2+Actual_x4)</f>
        <v>45.714285714285715</v>
      </c>
      <c r="N39" s="12"/>
      <c r="O39" s="9"/>
      <c r="P39" s="9"/>
    </row>
    <row r="40" spans="1:16" ht="12.75">
      <c r="A40" s="9">
        <v>5</v>
      </c>
      <c r="B40" s="9">
        <v>0.3</v>
      </c>
      <c r="C40" s="9">
        <f t="shared" si="1"/>
        <v>3.1828752545809844</v>
      </c>
      <c r="D40" s="9">
        <f t="shared" si="2"/>
        <v>0.003157894736842105</v>
      </c>
      <c r="E40" s="9">
        <f t="shared" si="0"/>
        <v>14.880776223330177</v>
      </c>
      <c r="F40" s="9">
        <f t="shared" si="3"/>
        <v>16.6419820168509</v>
      </c>
      <c r="G40" s="9">
        <f t="shared" si="4"/>
        <v>19.138279319378533</v>
      </c>
      <c r="H40" s="9">
        <f t="shared" si="5"/>
        <v>10.175432399555575</v>
      </c>
      <c r="I40" s="9">
        <f t="shared" si="6"/>
        <v>1</v>
      </c>
      <c r="J40" s="9">
        <f t="shared" si="7"/>
        <v>11.428571428571429</v>
      </c>
      <c r="K40" s="9"/>
      <c r="L40" s="12">
        <v>5</v>
      </c>
      <c r="M40" s="12">
        <f>Application_Rate*(Actual_x1+Actual_x4)/(Actual_x1+Actual_x2+Actual_x4)</f>
        <v>57.142857142857146</v>
      </c>
      <c r="N40" s="12"/>
      <c r="O40" s="9"/>
      <c r="P40" s="9"/>
    </row>
    <row r="41" spans="1:16" ht="12.75">
      <c r="A41" s="9">
        <v>6</v>
      </c>
      <c r="B41" s="9">
        <v>0.31</v>
      </c>
      <c r="C41" s="9">
        <f t="shared" si="1"/>
        <v>3.2934390566781437</v>
      </c>
      <c r="D41" s="9">
        <f t="shared" si="2"/>
        <v>0.003263157894736842</v>
      </c>
      <c r="E41" s="9">
        <f t="shared" si="0"/>
        <v>15.39769098304011</v>
      </c>
      <c r="F41" s="9">
        <f t="shared" si="3"/>
        <v>17.220075928501185</v>
      </c>
      <c r="G41" s="9">
        <f t="shared" si="4"/>
        <v>19.80308731777636</v>
      </c>
      <c r="H41" s="9">
        <f t="shared" si="5"/>
        <v>10.52889724001964</v>
      </c>
      <c r="I41" s="9">
        <f t="shared" si="6"/>
        <v>1</v>
      </c>
      <c r="J41" s="9">
        <f t="shared" si="7"/>
        <v>11.428571428571429</v>
      </c>
      <c r="K41" s="9"/>
      <c r="L41" s="12">
        <v>6</v>
      </c>
      <c r="M41" s="12">
        <f>Application_Rate*(Actual_x2+Actual_x4)/(Actual_x1+Actual_x2+Actual_x4)</f>
        <v>68.57142857142857</v>
      </c>
      <c r="N41" s="12"/>
      <c r="O41" s="9"/>
      <c r="P41" s="9"/>
    </row>
    <row r="42" spans="1:16" ht="12.75">
      <c r="A42" s="9">
        <v>7</v>
      </c>
      <c r="B42" s="9">
        <v>0.32</v>
      </c>
      <c r="C42" s="9">
        <f t="shared" si="1"/>
        <v>3.4078435227525046</v>
      </c>
      <c r="D42" s="9">
        <f t="shared" si="2"/>
        <v>0.003368421052631579</v>
      </c>
      <c r="E42" s="9">
        <f t="shared" si="0"/>
        <v>15.93256185369452</v>
      </c>
      <c r="F42" s="9">
        <f t="shared" si="3"/>
        <v>17.818251136378617</v>
      </c>
      <c r="G42" s="9">
        <f t="shared" si="4"/>
        <v>20.490988806835407</v>
      </c>
      <c r="H42" s="9">
        <f t="shared" si="5"/>
        <v>10.894640418006727</v>
      </c>
      <c r="I42" s="9">
        <f t="shared" si="6"/>
        <v>1</v>
      </c>
      <c r="J42" s="9">
        <f t="shared" si="7"/>
        <v>11.428571428571429</v>
      </c>
      <c r="K42" s="9"/>
      <c r="L42" s="12">
        <v>7</v>
      </c>
      <c r="M42" s="12">
        <f>Application_Rate*(Actual_x1+Actual_x2+Actual_x4)/(Actual_x1+Actual_x2+Actual_x4)</f>
        <v>80</v>
      </c>
      <c r="N42" s="12"/>
      <c r="O42" s="9"/>
      <c r="P42" s="9"/>
    </row>
    <row r="43" spans="1:16" ht="12.75">
      <c r="A43" s="9">
        <v>8</v>
      </c>
      <c r="B43" s="9">
        <v>0.33</v>
      </c>
      <c r="C43" s="9">
        <f t="shared" si="1"/>
        <v>3.526222066267652</v>
      </c>
      <c r="D43" s="9">
        <f t="shared" si="2"/>
        <v>0.003473684210526316</v>
      </c>
      <c r="E43" s="9">
        <f t="shared" si="0"/>
        <v>16.486012578210772</v>
      </c>
      <c r="F43" s="9">
        <f t="shared" si="3"/>
        <v>18.43720520613825</v>
      </c>
      <c r="G43" s="9">
        <f t="shared" si="4"/>
        <v>21.202785987058984</v>
      </c>
      <c r="H43" s="9">
        <f t="shared" si="5"/>
        <v>11.273088447147224</v>
      </c>
      <c r="I43" s="9">
        <f t="shared" si="6"/>
        <v>1</v>
      </c>
      <c r="J43" s="9">
        <f t="shared" si="7"/>
        <v>11.428571428571429</v>
      </c>
      <c r="K43" s="9"/>
      <c r="L43" s="9"/>
      <c r="M43" s="10"/>
      <c r="N43" s="9"/>
      <c r="O43" s="9"/>
      <c r="P43" s="9"/>
    </row>
    <row r="44" spans="1:16" ht="12.75">
      <c r="A44" s="9">
        <v>9</v>
      </c>
      <c r="B44" s="9">
        <v>0.34</v>
      </c>
      <c r="C44" s="9">
        <f t="shared" si="1"/>
        <v>3.6487127350817468</v>
      </c>
      <c r="D44" s="9">
        <f t="shared" si="2"/>
        <v>0.003578947368421053</v>
      </c>
      <c r="E44" s="9">
        <f t="shared" si="0"/>
        <v>17.058688566515748</v>
      </c>
      <c r="F44" s="9">
        <f t="shared" si="3"/>
        <v>19.077659934831217</v>
      </c>
      <c r="G44" s="9">
        <f t="shared" si="4"/>
        <v>21.939308925055897</v>
      </c>
      <c r="H44" s="9">
        <f t="shared" si="5"/>
        <v>11.664682656910953</v>
      </c>
      <c r="I44" s="9">
        <f t="shared" si="6"/>
        <v>1</v>
      </c>
      <c r="J44" s="9">
        <f t="shared" si="7"/>
        <v>11.428571428571429</v>
      </c>
      <c r="K44" s="9"/>
      <c r="L44" s="9"/>
      <c r="M44" s="10"/>
      <c r="N44" s="9"/>
      <c r="O44" s="9"/>
      <c r="P44" s="9"/>
    </row>
    <row r="45" spans="1:16" ht="12.75">
      <c r="A45" s="9">
        <v>10</v>
      </c>
      <c r="B45" s="9">
        <v>0.35</v>
      </c>
      <c r="C45" s="9">
        <f t="shared" si="1"/>
        <v>3.7754583724328716</v>
      </c>
      <c r="D45" s="9">
        <f t="shared" si="2"/>
        <v>0.0036842105263157894</v>
      </c>
      <c r="E45" s="9">
        <f t="shared" si="0"/>
        <v>17.65125764819459</v>
      </c>
      <c r="F45" s="9">
        <f t="shared" si="3"/>
        <v>19.740362192632812</v>
      </c>
      <c r="G45" s="9">
        <f t="shared" si="4"/>
        <v>22.701416521527733</v>
      </c>
      <c r="H45" s="9">
        <f t="shared" si="5"/>
        <v>12.069879707266214</v>
      </c>
      <c r="I45" s="9">
        <f t="shared" si="6"/>
        <v>1</v>
      </c>
      <c r="J45" s="9">
        <f t="shared" si="7"/>
        <v>11.428571428571429</v>
      </c>
      <c r="K45" s="9"/>
      <c r="L45" s="9"/>
      <c r="M45" s="10"/>
      <c r="N45" s="9"/>
      <c r="O45" s="9"/>
      <c r="P45" s="9"/>
    </row>
    <row r="46" spans="1:16" ht="12.75">
      <c r="A46" s="9">
        <v>11</v>
      </c>
      <c r="B46" s="9">
        <v>0.36</v>
      </c>
      <c r="C46" s="9">
        <f t="shared" si="1"/>
        <v>3.9066067835165095</v>
      </c>
      <c r="D46" s="9">
        <f t="shared" si="2"/>
        <v>0.003789473684210526</v>
      </c>
      <c r="E46" s="9">
        <f t="shared" si="0"/>
        <v>18.264410851284207</v>
      </c>
      <c r="F46" s="9">
        <f t="shared" si="3"/>
        <v>20.426084793809615</v>
      </c>
      <c r="G46" s="9">
        <f t="shared" si="4"/>
        <v>23.489997512881054</v>
      </c>
      <c r="H46" s="9">
        <f t="shared" si="5"/>
        <v>12.489152121216462</v>
      </c>
      <c r="I46" s="9">
        <f t="shared" si="6"/>
        <v>1</v>
      </c>
      <c r="J46" s="9">
        <f t="shared" si="7"/>
        <v>11.428571428571429</v>
      </c>
      <c r="K46" s="9"/>
      <c r="L46" s="9"/>
      <c r="M46" s="10"/>
      <c r="N46" s="9"/>
      <c r="O46" s="9"/>
      <c r="P46" s="9"/>
    </row>
    <row r="47" spans="1:16" ht="12.75">
      <c r="A47" s="9">
        <v>12</v>
      </c>
      <c r="B47" s="9">
        <v>0.37</v>
      </c>
      <c r="C47" s="9">
        <f t="shared" si="1"/>
        <v>4.04231090784953</v>
      </c>
      <c r="D47" s="9">
        <f t="shared" si="2"/>
        <v>0.003894736842105263</v>
      </c>
      <c r="E47" s="9">
        <f t="shared" si="0"/>
        <v>18.898863208119817</v>
      </c>
      <c r="F47" s="9">
        <f t="shared" si="3"/>
        <v>21.13562739794159</v>
      </c>
      <c r="G47" s="9">
        <f t="shared" si="4"/>
        <v>24.305971507632826</v>
      </c>
      <c r="H47" s="9">
        <f t="shared" si="5"/>
        <v>12.922988835836094</v>
      </c>
      <c r="I47" s="9">
        <f t="shared" si="6"/>
        <v>1</v>
      </c>
      <c r="J47" s="9">
        <f t="shared" si="7"/>
        <v>11.428571428571429</v>
      </c>
      <c r="K47" s="9"/>
      <c r="M47" s="10"/>
      <c r="N47" s="9"/>
      <c r="O47" s="9"/>
      <c r="P47" s="9"/>
    </row>
    <row r="48" spans="1:16" ht="12.75">
      <c r="A48" s="9">
        <v>13</v>
      </c>
      <c r="B48" s="9">
        <v>0.38</v>
      </c>
      <c r="C48" s="9">
        <f t="shared" si="1"/>
        <v>4.182728997621485</v>
      </c>
      <c r="D48" s="9">
        <f t="shared" si="2"/>
        <v>0.004</v>
      </c>
      <c r="E48" s="9">
        <f t="shared" si="0"/>
        <v>19.55535458917427</v>
      </c>
      <c r="F48" s="9">
        <f t="shared" si="3"/>
        <v>21.86981744244996</v>
      </c>
      <c r="G48" s="9">
        <f t="shared" si="4"/>
        <v>25.150290058817454</v>
      </c>
      <c r="H48" s="9">
        <f t="shared" si="5"/>
        <v>13.3718957724472</v>
      </c>
      <c r="I48" s="9">
        <f t="shared" si="6"/>
        <v>1</v>
      </c>
      <c r="J48" s="9">
        <f t="shared" si="7"/>
        <v>11.428571428571429</v>
      </c>
      <c r="K48" s="9"/>
      <c r="L48" s="9"/>
      <c r="M48" s="9"/>
      <c r="N48" s="10"/>
      <c r="O48" s="9"/>
      <c r="P48" s="9"/>
    </row>
    <row r="49" spans="1:16" ht="12.75">
      <c r="A49" s="9">
        <v>14</v>
      </c>
      <c r="B49" s="9">
        <v>0.39</v>
      </c>
      <c r="C49" s="9">
        <f t="shared" si="1"/>
        <v>4.3280248022413765</v>
      </c>
      <c r="D49" s="9">
        <f t="shared" si="2"/>
        <v>0.004105263157894737</v>
      </c>
      <c r="E49" s="9">
        <f t="shared" si="0"/>
        <v>20.234650565862474</v>
      </c>
      <c r="F49" s="9">
        <f t="shared" si="3"/>
        <v>22.629511107518347</v>
      </c>
      <c r="G49" s="9">
        <f t="shared" si="4"/>
        <v>26.023937773646097</v>
      </c>
      <c r="H49" s="9">
        <f t="shared" si="5"/>
        <v>13.836396426602864</v>
      </c>
      <c r="I49" s="9">
        <f t="shared" si="6"/>
        <v>1</v>
      </c>
      <c r="J49" s="9">
        <f t="shared" si="7"/>
        <v>11.428571428571429</v>
      </c>
      <c r="K49" s="9"/>
      <c r="L49" s="9" t="s">
        <v>10</v>
      </c>
      <c r="M49" s="9"/>
      <c r="N49" s="9"/>
      <c r="O49" s="9"/>
      <c r="P49" s="9"/>
    </row>
    <row r="50" spans="1:16" ht="12.75">
      <c r="A50" s="9">
        <v>15</v>
      </c>
      <c r="B50" s="9">
        <v>0.4</v>
      </c>
      <c r="C50" s="9">
        <f t="shared" si="1"/>
        <v>4.4783677592950335</v>
      </c>
      <c r="D50" s="9">
        <f t="shared" si="2"/>
        <v>0.004210526315789474</v>
      </c>
      <c r="E50" s="9">
        <f t="shared" si="0"/>
        <v>20.93754330331717</v>
      </c>
      <c r="F50" s="9">
        <f t="shared" si="3"/>
        <v>23.415594314532555</v>
      </c>
      <c r="G50" s="9">
        <f t="shared" si="4"/>
        <v>26.927933461712435</v>
      </c>
      <c r="H50" s="9">
        <f t="shared" si="5"/>
        <v>14.317032478564684</v>
      </c>
      <c r="I50" s="9">
        <f t="shared" si="6"/>
        <v>1</v>
      </c>
      <c r="J50" s="9">
        <f t="shared" si="7"/>
        <v>11.428571428571429</v>
      </c>
      <c r="K50" s="9"/>
      <c r="L50" s="9"/>
      <c r="M50" s="9"/>
      <c r="N50" s="9"/>
      <c r="O50" s="9"/>
      <c r="P50" s="9"/>
    </row>
    <row r="51" spans="1:16" ht="12.75">
      <c r="A51" s="9">
        <v>16</v>
      </c>
      <c r="B51" s="9">
        <v>0.41</v>
      </c>
      <c r="C51" s="9">
        <f t="shared" si="1"/>
        <v>4.6339331921357845</v>
      </c>
      <c r="D51" s="9">
        <f t="shared" si="2"/>
        <v>0.00431578947368421</v>
      </c>
      <c r="E51" s="9">
        <f t="shared" si="0"/>
        <v>21.664852484177125</v>
      </c>
      <c r="F51" s="9">
        <f t="shared" si="3"/>
        <v>24.22898375920315</v>
      </c>
      <c r="G51" s="9">
        <f t="shared" si="4"/>
        <v>27.86333132308362</v>
      </c>
      <c r="H51" s="9">
        <f t="shared" si="5"/>
        <v>14.814364424986522</v>
      </c>
      <c r="I51" s="9">
        <f t="shared" si="6"/>
        <v>1</v>
      </c>
      <c r="J51" s="9">
        <f t="shared" si="7"/>
        <v>11.428571428571429</v>
      </c>
      <c r="K51" s="9"/>
      <c r="L51" s="9"/>
      <c r="M51" s="9"/>
      <c r="N51" s="9"/>
      <c r="O51" s="9"/>
      <c r="P51" s="9"/>
    </row>
    <row r="52" spans="1:16" ht="12.75">
      <c r="A52" s="9">
        <v>17</v>
      </c>
      <c r="B52" s="9">
        <v>0.42</v>
      </c>
      <c r="C52" s="9">
        <f t="shared" si="1"/>
        <v>4.794902514338843</v>
      </c>
      <c r="D52" s="9">
        <f t="shared" si="2"/>
        <v>0.004421052631578947</v>
      </c>
      <c r="E52" s="9">
        <f t="shared" si="0"/>
        <v>22.41742626446501</v>
      </c>
      <c r="F52" s="9">
        <f t="shared" si="3"/>
        <v>25.070627980575743</v>
      </c>
      <c r="G52" s="9">
        <f t="shared" si="4"/>
        <v>28.831222177662102</v>
      </c>
      <c r="H52" s="9">
        <f t="shared" si="5"/>
        <v>15.328972232541059</v>
      </c>
      <c r="I52" s="9">
        <f t="shared" si="6"/>
        <v>1</v>
      </c>
      <c r="J52" s="9">
        <f t="shared" si="7"/>
        <v>11.428571428571429</v>
      </c>
      <c r="K52" s="9"/>
      <c r="L52" s="9"/>
      <c r="M52" s="9"/>
      <c r="N52" s="9"/>
      <c r="O52" s="9"/>
      <c r="P52" s="9"/>
    </row>
    <row r="53" spans="1:16" ht="12.75">
      <c r="A53" s="9">
        <v>18</v>
      </c>
      <c r="B53" s="9">
        <v>0.43</v>
      </c>
      <c r="C53" s="9">
        <f t="shared" si="1"/>
        <v>4.961463441257838</v>
      </c>
      <c r="D53" s="9">
        <f t="shared" si="2"/>
        <v>0.004526315789473684</v>
      </c>
      <c r="E53" s="9">
        <f t="shared" si="0"/>
        <v>23.196142262669703</v>
      </c>
      <c r="F53" s="9">
        <f t="shared" si="3"/>
        <v>25.941508467175545</v>
      </c>
      <c r="G53" s="9">
        <f t="shared" si="4"/>
        <v>29.832734737251876</v>
      </c>
      <c r="H53" s="9">
        <f t="shared" si="5"/>
        <v>15.861456014251399</v>
      </c>
      <c r="I53" s="9">
        <f t="shared" si="6"/>
        <v>1</v>
      </c>
      <c r="J53" s="9">
        <f t="shared" si="7"/>
        <v>11.428571428571429</v>
      </c>
      <c r="K53" s="9"/>
      <c r="L53" s="9"/>
      <c r="M53" s="9"/>
      <c r="N53" s="9"/>
      <c r="O53" s="9"/>
      <c r="P53" s="9"/>
    </row>
    <row r="54" spans="1:16" ht="12.75">
      <c r="A54" s="9">
        <v>19</v>
      </c>
      <c r="B54" s="9">
        <v>0.44</v>
      </c>
      <c r="C54" s="9">
        <f t="shared" si="1"/>
        <v>5.133810208930253</v>
      </c>
      <c r="D54" s="9">
        <f t="shared" si="2"/>
        <v>0.0046315789473684215</v>
      </c>
      <c r="E54" s="9">
        <f t="shared" si="0"/>
        <v>24.00190858318643</v>
      </c>
      <c r="F54" s="9">
        <f t="shared" si="3"/>
        <v>26.842640801576216</v>
      </c>
      <c r="G54" s="9">
        <f t="shared" si="4"/>
        <v>30.869036921812647</v>
      </c>
      <c r="H54" s="9">
        <f t="shared" si="5"/>
        <v>16.412436729316667</v>
      </c>
      <c r="I54" s="9">
        <f t="shared" si="6"/>
        <v>1</v>
      </c>
      <c r="J54" s="9">
        <f t="shared" si="7"/>
        <v>11.428571428571429</v>
      </c>
      <c r="K54" s="9"/>
      <c r="L54" s="9"/>
      <c r="M54" s="9"/>
      <c r="N54" s="9"/>
      <c r="O54" s="9"/>
      <c r="P54" s="9"/>
    </row>
    <row r="55" spans="1:16" ht="12.75">
      <c r="A55" s="9">
        <v>20</v>
      </c>
      <c r="B55" s="9">
        <v>0.45</v>
      </c>
      <c r="C55" s="9">
        <f t="shared" si="1"/>
        <v>5.312143800586918</v>
      </c>
      <c r="D55" s="9">
        <f t="shared" si="2"/>
        <v>0.004736842105263158</v>
      </c>
      <c r="E55" s="9">
        <f t="shared" si="0"/>
        <v>24.835664875308208</v>
      </c>
      <c r="F55" s="9">
        <f t="shared" si="3"/>
        <v>27.775075844727596</v>
      </c>
      <c r="G55" s="9">
        <f t="shared" si="4"/>
        <v>31.941337221436733</v>
      </c>
      <c r="H55" s="9">
        <f t="shared" si="5"/>
        <v>16.98255690724718</v>
      </c>
      <c r="I55" s="9">
        <f t="shared" si="6"/>
        <v>1</v>
      </c>
      <c r="J55" s="9">
        <f t="shared" si="7"/>
        <v>11.428571428571429</v>
      </c>
      <c r="K55" s="9"/>
      <c r="L55" s="9"/>
      <c r="M55" s="9"/>
      <c r="N55" s="9"/>
      <c r="O55" s="9"/>
      <c r="P55" s="9"/>
    </row>
    <row r="56" spans="1:16" ht="12.75">
      <c r="A56" s="9">
        <v>21</v>
      </c>
      <c r="B56" s="9">
        <v>0.46</v>
      </c>
      <c r="C56" s="9">
        <f t="shared" si="1"/>
        <v>5.496672181029862</v>
      </c>
      <c r="D56" s="9">
        <f t="shared" si="2"/>
        <v>0.004842105263157895</v>
      </c>
      <c r="E56" s="9">
        <f t="shared" si="0"/>
        <v>25.698383429003616</v>
      </c>
      <c r="F56" s="9">
        <f t="shared" si="3"/>
        <v>28.739900961423665</v>
      </c>
      <c r="G56" s="9">
        <f t="shared" si="4"/>
        <v>33.05088610563721</v>
      </c>
      <c r="H56" s="9">
        <f t="shared" si="5"/>
        <v>17.57248139715429</v>
      </c>
      <c r="I56" s="9">
        <f t="shared" si="6"/>
        <v>2</v>
      </c>
      <c r="J56" s="9">
        <f t="shared" si="7"/>
        <v>22.857142857142858</v>
      </c>
      <c r="K56" s="9"/>
      <c r="L56" s="9"/>
      <c r="M56" s="9"/>
      <c r="N56" s="9"/>
      <c r="O56" s="9"/>
      <c r="P56" s="9"/>
    </row>
    <row r="57" spans="1:16" ht="12.75">
      <c r="A57" s="9">
        <v>22</v>
      </c>
      <c r="B57" s="9">
        <v>0.47</v>
      </c>
      <c r="C57" s="9">
        <f t="shared" si="1"/>
        <v>5.687610539151713</v>
      </c>
      <c r="D57" s="9">
        <f t="shared" si="2"/>
        <v>0.004947368421052632</v>
      </c>
      <c r="E57" s="9">
        <f t="shared" si="0"/>
        <v>26.59107030875863</v>
      </c>
      <c r="F57" s="9">
        <f t="shared" si="3"/>
        <v>29.738241288339555</v>
      </c>
      <c r="G57" s="9">
        <f t="shared" si="4"/>
        <v>34.19897748159049</v>
      </c>
      <c r="H57" s="9">
        <f t="shared" si="5"/>
        <v>18.182898143068137</v>
      </c>
      <c r="I57" s="9">
        <f t="shared" si="6"/>
        <v>2</v>
      </c>
      <c r="J57" s="9">
        <f t="shared" si="7"/>
        <v>22.857142857142858</v>
      </c>
      <c r="K57" s="9"/>
      <c r="L57" s="9"/>
      <c r="M57" s="9"/>
      <c r="N57" s="9"/>
      <c r="O57" s="9"/>
      <c r="P57" s="9"/>
    </row>
    <row r="58" spans="1:16" ht="12.75">
      <c r="A58" s="9">
        <v>23</v>
      </c>
      <c r="B58" s="9">
        <v>0.48</v>
      </c>
      <c r="C58" s="9">
        <f t="shared" si="1"/>
        <v>5.885181538879534</v>
      </c>
      <c r="D58" s="9">
        <f t="shared" si="2"/>
        <v>0.0050526315789473685</v>
      </c>
      <c r="E58" s="9">
        <f t="shared" si="0"/>
        <v>27.514766526804845</v>
      </c>
      <c r="F58" s="9">
        <f t="shared" si="3"/>
        <v>30.771261046116557</v>
      </c>
      <c r="G58" s="9">
        <f t="shared" si="4"/>
        <v>35.38695020303404</v>
      </c>
      <c r="H58" s="9">
        <f t="shared" si="5"/>
        <v>18.814518986187768</v>
      </c>
      <c r="I58" s="9">
        <f t="shared" si="6"/>
        <v>2</v>
      </c>
      <c r="J58" s="9">
        <f t="shared" si="7"/>
        <v>22.857142857142858</v>
      </c>
      <c r="K58" s="9"/>
      <c r="L58" s="9"/>
      <c r="M58" s="9"/>
      <c r="N58" s="9"/>
      <c r="O58" s="9"/>
      <c r="P58" s="9"/>
    </row>
    <row r="59" spans="1:16" ht="12.75">
      <c r="A59" s="9">
        <v>24</v>
      </c>
      <c r="B59" s="9">
        <v>0.49</v>
      </c>
      <c r="C59" s="9">
        <f t="shared" si="1"/>
        <v>6.089615578835717</v>
      </c>
      <c r="D59" s="9">
        <f t="shared" si="2"/>
        <v>0.005157894736842105</v>
      </c>
      <c r="E59" s="9">
        <f t="shared" si="0"/>
        <v>28.470549257102185</v>
      </c>
      <c r="F59" s="9">
        <f t="shared" si="3"/>
        <v>31.840164897025037</v>
      </c>
      <c r="G59" s="9">
        <f t="shared" si="4"/>
        <v>36.61618963157879</v>
      </c>
      <c r="H59" s="9">
        <f t="shared" si="5"/>
        <v>19.468080494999096</v>
      </c>
      <c r="I59" s="9">
        <f t="shared" si="6"/>
        <v>2</v>
      </c>
      <c r="J59" s="9">
        <f t="shared" si="7"/>
        <v>22.857142857142858</v>
      </c>
      <c r="K59" s="9"/>
      <c r="L59" s="9"/>
      <c r="M59" s="9"/>
      <c r="N59" s="9"/>
      <c r="O59" s="9"/>
      <c r="P59" s="9"/>
    </row>
    <row r="60" spans="1:16" ht="12.75">
      <c r="A60" s="9">
        <v>25</v>
      </c>
      <c r="B60" s="9">
        <v>0.5</v>
      </c>
      <c r="C60" s="9">
        <f t="shared" si="1"/>
        <v>6.301151061018745</v>
      </c>
      <c r="D60" s="9">
        <f t="shared" si="2"/>
        <v>0.005263157894736842</v>
      </c>
      <c r="E60" s="9">
        <f t="shared" si="0"/>
        <v>29.459533091491945</v>
      </c>
      <c r="F60" s="9">
        <f t="shared" si="3"/>
        <v>32.94619934978878</v>
      </c>
      <c r="G60" s="9">
        <f t="shared" si="4"/>
        <v>37.888129252257094</v>
      </c>
      <c r="H60" s="9">
        <f t="shared" si="5"/>
        <v>20.144344824228725</v>
      </c>
      <c r="I60" s="9">
        <f t="shared" si="6"/>
        <v>2</v>
      </c>
      <c r="J60" s="9">
        <f t="shared" si="7"/>
        <v>22.857142857142858</v>
      </c>
      <c r="K60" s="9"/>
      <c r="L60" s="9"/>
      <c r="M60" s="9"/>
      <c r="N60" s="9"/>
      <c r="O60" s="9"/>
      <c r="P60" s="9"/>
    </row>
    <row r="61" spans="1:16" ht="12.75">
      <c r="A61" s="9">
        <v>26</v>
      </c>
      <c r="B61" s="9">
        <v>0.51</v>
      </c>
      <c r="C61" s="9">
        <f t="shared" si="1"/>
        <v>6.520034668817097</v>
      </c>
      <c r="D61" s="9">
        <f t="shared" si="2"/>
        <v>0.005368421052631579</v>
      </c>
      <c r="E61" s="9">
        <f t="shared" si="0"/>
        <v>30.48287133948474</v>
      </c>
      <c r="F61" s="9">
        <f t="shared" si="3"/>
        <v>34.090654213208566</v>
      </c>
      <c r="G61" s="9">
        <f t="shared" si="4"/>
        <v>39.20425234518985</v>
      </c>
      <c r="H61" s="9">
        <f t="shared" si="5"/>
        <v>20.84410060363522</v>
      </c>
      <c r="I61" s="9">
        <f t="shared" si="6"/>
        <v>2</v>
      </c>
      <c r="J61" s="9">
        <f t="shared" si="7"/>
        <v>22.857142857142858</v>
      </c>
      <c r="K61" s="9"/>
      <c r="L61" s="9"/>
      <c r="M61" s="9"/>
      <c r="N61" s="9"/>
      <c r="O61" s="9"/>
      <c r="P61" s="9"/>
    </row>
    <row r="62" spans="1:16" ht="12.75">
      <c r="A62" s="9">
        <v>27</v>
      </c>
      <c r="B62" s="9">
        <v>0.52</v>
      </c>
      <c r="C62" s="9">
        <f t="shared" si="1"/>
        <v>6.746521654680648</v>
      </c>
      <c r="D62" s="9">
        <f t="shared" si="2"/>
        <v>0.005473684210526316</v>
      </c>
      <c r="E62" s="9">
        <f t="shared" si="0"/>
        <v>31.541757373199477</v>
      </c>
      <c r="F62" s="9">
        <f t="shared" si="3"/>
        <v>35.27486410028068</v>
      </c>
      <c r="G62" s="9">
        <f t="shared" si="4"/>
        <v>40.56609371532278</v>
      </c>
      <c r="H62" s="9">
        <f t="shared" si="5"/>
        <v>21.568163857674705</v>
      </c>
      <c r="I62" s="9">
        <f t="shared" si="6"/>
        <v>2</v>
      </c>
      <c r="J62" s="9">
        <f t="shared" si="7"/>
        <v>22.857142857142858</v>
      </c>
      <c r="K62" s="9"/>
      <c r="L62" s="9"/>
      <c r="M62" s="9"/>
      <c r="N62" s="9"/>
      <c r="O62" s="9"/>
      <c r="P62" s="9"/>
    </row>
    <row r="63" spans="1:16" ht="12.75">
      <c r="A63" s="9">
        <v>28</v>
      </c>
      <c r="B63" s="9">
        <v>0.53</v>
      </c>
      <c r="C63" s="9">
        <f t="shared" si="1"/>
        <v>6.980876137784803</v>
      </c>
      <c r="D63" s="9">
        <f t="shared" si="2"/>
        <v>0.005578947368421053</v>
      </c>
      <c r="E63" s="9">
        <f t="shared" si="0"/>
        <v>32.6374260190215</v>
      </c>
      <c r="F63" s="9">
        <f t="shared" si="3"/>
        <v>36.50020998456392</v>
      </c>
      <c r="G63" s="9">
        <f t="shared" si="4"/>
        <v>41.9752414822485</v>
      </c>
      <c r="H63" s="9">
        <f t="shared" si="5"/>
        <v>22.317378957112542</v>
      </c>
      <c r="I63" s="9">
        <f t="shared" si="6"/>
        <v>2</v>
      </c>
      <c r="J63" s="9">
        <f t="shared" si="7"/>
        <v>22.857142857142858</v>
      </c>
      <c r="K63" s="9"/>
      <c r="L63" s="9"/>
      <c r="M63" s="9"/>
      <c r="N63" s="9"/>
      <c r="O63" s="9"/>
      <c r="P63" s="9"/>
    </row>
    <row r="64" spans="1:16" ht="12.75">
      <c r="A64" s="9">
        <v>29</v>
      </c>
      <c r="B64" s="9">
        <v>0.54</v>
      </c>
      <c r="C64" s="9">
        <f t="shared" si="1"/>
        <v>7.223371412034703</v>
      </c>
      <c r="D64" s="9">
        <f t="shared" si="2"/>
        <v>0.00568421052631579</v>
      </c>
      <c r="E64" s="9">
        <f t="shared" si="0"/>
        <v>33.77115499760281</v>
      </c>
      <c r="F64" s="9">
        <f t="shared" si="3"/>
        <v>37.76812081061023</v>
      </c>
      <c r="G64" s="9">
        <f t="shared" si="4"/>
        <v>43.43333893220176</v>
      </c>
      <c r="H64" s="9">
        <f t="shared" si="5"/>
        <v>23.092619603691503</v>
      </c>
      <c r="I64" s="9">
        <f t="shared" si="6"/>
        <v>2</v>
      </c>
      <c r="J64" s="9">
        <f t="shared" si="7"/>
        <v>22.857142857142858</v>
      </c>
      <c r="K64" s="9"/>
      <c r="L64" s="9"/>
      <c r="M64" s="9"/>
      <c r="N64" s="9"/>
      <c r="O64" s="9"/>
      <c r="P64" s="9"/>
    </row>
    <row r="65" spans="1:16" ht="12.75">
      <c r="A65" s="9">
        <v>30</v>
      </c>
      <c r="B65" s="9">
        <v>0.55</v>
      </c>
      <c r="C65" s="9">
        <f t="shared" si="1"/>
        <v>7.4742902647685785</v>
      </c>
      <c r="D65" s="9">
        <f t="shared" si="2"/>
        <v>0.005789473684210527</v>
      </c>
      <c r="E65" s="9">
        <f t="shared" si="0"/>
        <v>34.94426641388391</v>
      </c>
      <c r="F65" s="9">
        <f t="shared" si="3"/>
        <v>39.08007516033726</v>
      </c>
      <c r="G65" s="9">
        <f t="shared" si="4"/>
        <v>44.942086434387846</v>
      </c>
      <c r="H65" s="9">
        <f t="shared" si="5"/>
        <v>23.894789849004404</v>
      </c>
      <c r="I65" s="9">
        <f t="shared" si="6"/>
        <v>2</v>
      </c>
      <c r="J65" s="9">
        <f t="shared" si="7"/>
        <v>22.857142857142858</v>
      </c>
      <c r="K65" s="9"/>
      <c r="L65" s="9"/>
      <c r="M65" s="9"/>
      <c r="N65" s="9"/>
      <c r="O65" s="9"/>
      <c r="P65" s="9"/>
    </row>
    <row r="66" spans="1:16" ht="12.75">
      <c r="A66" s="9">
        <v>31</v>
      </c>
      <c r="B66" s="9">
        <v>0.56</v>
      </c>
      <c r="C66" s="9">
        <f t="shared" si="1"/>
        <v>7.733925306531908</v>
      </c>
      <c r="D66" s="9">
        <f t="shared" si="2"/>
        <v>0.005894736842105263</v>
      </c>
      <c r="E66" s="9">
        <f t="shared" si="0"/>
        <v>36.15812829887437</v>
      </c>
      <c r="F66" s="9">
        <f t="shared" si="3"/>
        <v>40.437602977285444</v>
      </c>
      <c r="G66" s="9">
        <f t="shared" si="4"/>
        <v>46.50324342387826</v>
      </c>
      <c r="H66" s="9">
        <f t="shared" si="5"/>
        <v>24.724825148759294</v>
      </c>
      <c r="I66" s="9">
        <f t="shared" si="6"/>
        <v>2</v>
      </c>
      <c r="J66" s="9">
        <f t="shared" si="7"/>
        <v>22.857142857142858</v>
      </c>
      <c r="K66" s="9"/>
      <c r="L66" s="9"/>
      <c r="M66" s="9"/>
      <c r="N66" s="9"/>
      <c r="O66" s="9"/>
      <c r="P66" s="9"/>
    </row>
    <row r="67" spans="1:16" ht="12.75">
      <c r="A67" s="9">
        <v>32</v>
      </c>
      <c r="B67" s="9">
        <v>0.57</v>
      </c>
      <c r="C67" s="9">
        <f t="shared" si="1"/>
        <v>8.002579312307018</v>
      </c>
      <c r="D67" s="9">
        <f t="shared" si="2"/>
        <v>0.005999999999999999</v>
      </c>
      <c r="E67" s="9">
        <f aca="true" t="shared" si="8" ref="E67:E98">MIN(((($I$14*EXP(D67*324.4))*1000)/1.12/60),$B$20)</f>
        <v>37.414156204990604</v>
      </c>
      <c r="F67" s="9">
        <f t="shared" si="3"/>
        <v>41.84228735077114</v>
      </c>
      <c r="G67" s="9">
        <f t="shared" si="4"/>
        <v>48.11863045338681</v>
      </c>
      <c r="H67" s="9">
        <f t="shared" si="5"/>
        <v>25.58369345366694</v>
      </c>
      <c r="I67" s="9">
        <f t="shared" si="6"/>
        <v>2</v>
      </c>
      <c r="J67" s="9">
        <f t="shared" si="7"/>
        <v>22.857142857142858</v>
      </c>
      <c r="K67" s="9"/>
      <c r="L67" s="9"/>
      <c r="M67" s="9"/>
      <c r="N67" s="9"/>
      <c r="O67" s="9"/>
      <c r="P67" s="9"/>
    </row>
    <row r="68" spans="1:16" ht="12.75">
      <c r="A68" s="9">
        <v>33</v>
      </c>
      <c r="B68" s="9">
        <v>0.58</v>
      </c>
      <c r="C68" s="9">
        <f t="shared" si="1"/>
        <v>8.280565574595899</v>
      </c>
      <c r="D68" s="9">
        <f t="shared" si="2"/>
        <v>0.006105263157894736</v>
      </c>
      <c r="E68" s="9">
        <f t="shared" si="8"/>
        <v>38.71381485681089</v>
      </c>
      <c r="F68" s="9">
        <f t="shared" si="3"/>
        <v>43.295766362015726</v>
      </c>
      <c r="G68" s="9">
        <f t="shared" si="4"/>
        <v>49.79013131631808</v>
      </c>
      <c r="H68" s="9">
        <f t="shared" si="5"/>
        <v>26.472396338222183</v>
      </c>
      <c r="I68" s="9">
        <f t="shared" si="6"/>
        <v>2</v>
      </c>
      <c r="J68" s="9">
        <f t="shared" si="7"/>
        <v>22.857142857142858</v>
      </c>
      <c r="K68" s="9"/>
      <c r="L68" s="9"/>
      <c r="M68" s="9"/>
      <c r="N68" s="9"/>
      <c r="O68" s="9"/>
      <c r="P68" s="9"/>
    </row>
    <row r="69" spans="1:16" ht="12.75">
      <c r="A69" s="9">
        <v>34</v>
      </c>
      <c r="B69" s="9">
        <v>0.59</v>
      </c>
      <c r="C69" s="9">
        <f t="shared" si="1"/>
        <v>8.56820826876825</v>
      </c>
      <c r="D69" s="9">
        <f t="shared" si="2"/>
        <v>0.006210526315789474</v>
      </c>
      <c r="E69" s="9">
        <f t="shared" si="8"/>
        <v>40.058619859172865</v>
      </c>
      <c r="F69" s="9">
        <f t="shared" si="3"/>
        <v>44.79973499440408</v>
      </c>
      <c r="G69" s="9">
        <f t="shared" si="4"/>
        <v>51.51969524356469</v>
      </c>
      <c r="H69" s="9">
        <f t="shared" si="5"/>
        <v>27.39197016869645</v>
      </c>
      <c r="I69" s="9">
        <f t="shared" si="6"/>
        <v>2</v>
      </c>
      <c r="J69" s="9">
        <f t="shared" si="7"/>
        <v>22.857142857142858</v>
      </c>
      <c r="K69" s="9"/>
      <c r="L69" s="9"/>
      <c r="M69" s="9"/>
      <c r="N69" s="9"/>
      <c r="O69" s="9"/>
      <c r="P69" s="9"/>
    </row>
    <row r="70" spans="1:16" ht="12.75">
      <c r="A70" s="9">
        <v>35</v>
      </c>
      <c r="B70" s="9">
        <v>0.6</v>
      </c>
      <c r="C70" s="9">
        <f t="shared" si="1"/>
        <v>8.865842831100512</v>
      </c>
      <c r="D70" s="9">
        <f t="shared" si="2"/>
        <v>0.00631578947368421</v>
      </c>
      <c r="E70" s="9">
        <f t="shared" si="8"/>
        <v>41.450139464605265</v>
      </c>
      <c r="F70" s="9">
        <f t="shared" si="3"/>
        <v>46.355947110099684</v>
      </c>
      <c r="G70" s="9">
        <f t="shared" si="4"/>
        <v>53.309339176614635</v>
      </c>
      <c r="H70" s="9">
        <f t="shared" si="5"/>
        <v>28.3434873117024</v>
      </c>
      <c r="I70" s="9">
        <f t="shared" si="6"/>
        <v>2</v>
      </c>
      <c r="J70" s="9">
        <f t="shared" si="7"/>
        <v>22.857142857142858</v>
      </c>
      <c r="K70" s="9"/>
      <c r="L70" s="9"/>
      <c r="M70" s="9"/>
      <c r="N70" s="9"/>
      <c r="O70" s="9"/>
      <c r="P70" s="9"/>
    </row>
    <row r="71" spans="1:16" ht="12.75">
      <c r="A71" s="9">
        <v>36</v>
      </c>
      <c r="B71" s="9">
        <v>0.61</v>
      </c>
      <c r="C71" s="9">
        <f t="shared" si="1"/>
        <v>9.173816349946875</v>
      </c>
      <c r="D71" s="9">
        <f t="shared" si="2"/>
        <v>0.006421052631578947</v>
      </c>
      <c r="E71" s="9">
        <f t="shared" si="8"/>
        <v>42.88999640215518</v>
      </c>
      <c r="F71" s="9">
        <f t="shared" si="3"/>
        <v>47.966217495321644</v>
      </c>
      <c r="G71" s="9">
        <f t="shared" si="4"/>
        <v>55.16115011961988</v>
      </c>
      <c r="H71" s="9">
        <f t="shared" si="5"/>
        <v>29.32805738474065</v>
      </c>
      <c r="I71" s="9">
        <f t="shared" si="6"/>
        <v>3</v>
      </c>
      <c r="J71" s="9">
        <f t="shared" si="7"/>
        <v>34.285714285714285</v>
      </c>
      <c r="K71" s="9"/>
      <c r="L71" s="9"/>
      <c r="M71" s="9"/>
      <c r="N71" s="9"/>
      <c r="O71" s="9"/>
      <c r="P71" s="9"/>
    </row>
    <row r="72" spans="1:16" ht="12.75">
      <c r="A72" s="9">
        <v>37</v>
      </c>
      <c r="B72" s="9">
        <v>0.62</v>
      </c>
      <c r="C72" s="9">
        <f t="shared" si="1"/>
        <v>9.492487970498576</v>
      </c>
      <c r="D72" s="9">
        <f t="shared" si="2"/>
        <v>0.006526315789473684</v>
      </c>
      <c r="E72" s="9">
        <f t="shared" si="8"/>
        <v>44.37986976974343</v>
      </c>
      <c r="F72" s="9">
        <f t="shared" si="3"/>
        <v>49.632423976668754</v>
      </c>
      <c r="G72" s="9">
        <f t="shared" si="4"/>
        <v>57.077287573169066</v>
      </c>
      <c r="H72" s="9">
        <f t="shared" si="5"/>
        <v>30.34682855018726</v>
      </c>
      <c r="I72" s="9">
        <f t="shared" si="6"/>
        <v>3</v>
      </c>
      <c r="J72" s="9">
        <f t="shared" si="7"/>
        <v>34.285714285714285</v>
      </c>
      <c r="K72" s="9"/>
      <c r="L72" s="9"/>
      <c r="M72" s="9"/>
      <c r="N72" s="9"/>
      <c r="O72" s="9"/>
      <c r="P72" s="9"/>
    </row>
    <row r="73" spans="1:16" ht="12.75">
      <c r="A73" s="9">
        <v>38</v>
      </c>
      <c r="B73" s="9">
        <v>0.63</v>
      </c>
      <c r="C73" s="9">
        <f t="shared" si="1"/>
        <v>9.822229313603177</v>
      </c>
      <c r="D73" s="9">
        <f t="shared" si="2"/>
        <v>0.0066315789473684215</v>
      </c>
      <c r="E73" s="9">
        <f t="shared" si="8"/>
        <v>45.92149699225479</v>
      </c>
      <c r="F73" s="9">
        <f t="shared" si="3"/>
        <v>51.35650961095836</v>
      </c>
      <c r="G73" s="9">
        <f t="shared" si="4"/>
        <v>59.05998605260211</v>
      </c>
      <c r="H73" s="9">
        <f t="shared" si="5"/>
        <v>31.400988854230103</v>
      </c>
      <c r="I73" s="9">
        <f t="shared" si="6"/>
        <v>3</v>
      </c>
      <c r="J73" s="9">
        <f t="shared" si="7"/>
        <v>34.285714285714285</v>
      </c>
      <c r="K73" s="9"/>
      <c r="L73" s="9"/>
      <c r="M73" s="9"/>
      <c r="N73" s="9"/>
      <c r="O73" s="9"/>
      <c r="P73" s="9"/>
    </row>
    <row r="74" spans="1:16" ht="12.75">
      <c r="A74" s="9">
        <v>39</v>
      </c>
      <c r="B74" s="9">
        <v>0.64</v>
      </c>
      <c r="C74" s="9">
        <f t="shared" si="1"/>
        <v>10.16342490913246</v>
      </c>
      <c r="D74" s="9">
        <f t="shared" si="2"/>
        <v>0.006736842105263158</v>
      </c>
      <c r="E74" s="9">
        <f t="shared" si="8"/>
        <v>47.51667584764649</v>
      </c>
      <c r="F74" s="9">
        <f t="shared" si="3"/>
        <v>53.140484951133764</v>
      </c>
      <c r="G74" s="9">
        <f t="shared" si="4"/>
        <v>61.111557693803825</v>
      </c>
      <c r="H74" s="9">
        <f t="shared" si="5"/>
        <v>32.49176761231605</v>
      </c>
      <c r="I74" s="9">
        <f t="shared" si="6"/>
        <v>3</v>
      </c>
      <c r="J74" s="9">
        <f t="shared" si="7"/>
        <v>34.285714285714285</v>
      </c>
      <c r="K74" s="9"/>
      <c r="L74" s="9"/>
      <c r="M74" s="9"/>
      <c r="N74" s="9"/>
      <c r="O74" s="9"/>
      <c r="P74" s="9"/>
    </row>
    <row r="75" spans="1:16" ht="12.75">
      <c r="A75" s="9">
        <v>40</v>
      </c>
      <c r="B75" s="9">
        <v>0.65</v>
      </c>
      <c r="C75" s="9">
        <f t="shared" si="1"/>
        <v>10.516472644404313</v>
      </c>
      <c r="D75" s="9">
        <f t="shared" si="2"/>
        <v>0.006842105263157895</v>
      </c>
      <c r="E75" s="9">
        <f t="shared" si="8"/>
        <v>49.16726656343808</v>
      </c>
      <c r="F75" s="9">
        <f t="shared" si="3"/>
        <v>54.986430390882965</v>
      </c>
      <c r="G75" s="9">
        <f t="shared" si="4"/>
        <v>63.234394949515405</v>
      </c>
      <c r="H75" s="9">
        <f t="shared" si="5"/>
        <v>33.620436842724786</v>
      </c>
      <c r="I75" s="9">
        <f t="shared" si="6"/>
        <v>3</v>
      </c>
      <c r="J75" s="9">
        <f t="shared" si="7"/>
        <v>34.285714285714285</v>
      </c>
      <c r="K75" s="9"/>
      <c r="L75" s="9"/>
      <c r="M75" s="9"/>
      <c r="N75" s="9"/>
      <c r="O75" s="9"/>
      <c r="P75" s="9"/>
    </row>
    <row r="76" spans="1:16" ht="12.75">
      <c r="A76" s="9">
        <v>41</v>
      </c>
      <c r="B76" s="9">
        <v>0.66</v>
      </c>
      <c r="C76" s="9">
        <f t="shared" si="1"/>
        <v>10.881784228181493</v>
      </c>
      <c r="D76" s="9">
        <f t="shared" si="2"/>
        <v>0.006947368421052632</v>
      </c>
      <c r="E76" s="9">
        <f t="shared" si="8"/>
        <v>50.87519398602696</v>
      </c>
      <c r="F76" s="9">
        <f t="shared" si="3"/>
        <v>56.8964985907023</v>
      </c>
      <c r="G76" s="9">
        <f t="shared" si="4"/>
        <v>65.43097337930764</v>
      </c>
      <c r="H76" s="9">
        <f t="shared" si="5"/>
        <v>34.788312749940836</v>
      </c>
      <c r="I76" s="9">
        <f t="shared" si="6"/>
        <v>3</v>
      </c>
      <c r="J76" s="9">
        <f t="shared" si="7"/>
        <v>34.285714285714285</v>
      </c>
      <c r="K76" s="9"/>
      <c r="L76" s="9"/>
      <c r="M76" s="9"/>
      <c r="N76" s="9"/>
      <c r="O76" s="9"/>
      <c r="P76" s="9"/>
    </row>
    <row r="77" spans="1:16" ht="12.75">
      <c r="A77" s="9">
        <v>42</v>
      </c>
      <c r="B77" s="9">
        <v>0.67</v>
      </c>
      <c r="C77" s="9">
        <f t="shared" si="1"/>
        <v>11.25978567078816</v>
      </c>
      <c r="D77" s="9">
        <f t="shared" si="2"/>
        <v>0.0070526315789473685</v>
      </c>
      <c r="E77" s="9">
        <f t="shared" si="8"/>
        <v>52.64244982535968</v>
      </c>
      <c r="F77" s="9">
        <f t="shared" si="3"/>
        <v>58.87291698823452</v>
      </c>
      <c r="G77" s="9">
        <f t="shared" si="4"/>
        <v>67.70385453646969</v>
      </c>
      <c r="H77" s="9">
        <f t="shared" si="5"/>
        <v>35.996757259552936</v>
      </c>
      <c r="I77" s="9">
        <f t="shared" si="6"/>
        <v>3</v>
      </c>
      <c r="J77" s="9">
        <f t="shared" si="7"/>
        <v>34.285714285714285</v>
      </c>
      <c r="K77" s="9"/>
      <c r="L77" s="9"/>
      <c r="M77" s="9"/>
      <c r="N77" s="9"/>
      <c r="O77" s="9"/>
      <c r="P77" s="9"/>
    </row>
    <row r="78" spans="1:16" ht="12.75">
      <c r="A78" s="9">
        <v>43</v>
      </c>
      <c r="B78" s="9">
        <v>0.68</v>
      </c>
      <c r="C78" s="9">
        <f t="shared" si="1"/>
        <v>11.650917780904546</v>
      </c>
      <c r="D78" s="9">
        <f t="shared" si="2"/>
        <v>0.007157894736842106</v>
      </c>
      <c r="E78" s="9">
        <f t="shared" si="8"/>
        <v>54.471094977576634</v>
      </c>
      <c r="F78" s="9">
        <f t="shared" si="3"/>
        <v>60.9179903958088</v>
      </c>
      <c r="G78" s="9">
        <f t="shared" si="4"/>
        <v>70.05568895518012</v>
      </c>
      <c r="H78" s="9">
        <f t="shared" si="5"/>
        <v>37.24717960647233</v>
      </c>
      <c r="I78" s="9">
        <f t="shared" si="6"/>
        <v>3</v>
      </c>
      <c r="J78" s="9">
        <f t="shared" si="7"/>
        <v>34.285714285714285</v>
      </c>
      <c r="K78" s="9"/>
      <c r="L78" s="9"/>
      <c r="M78" s="9"/>
      <c r="N78" s="9"/>
      <c r="O78" s="9"/>
      <c r="P78" s="9"/>
    </row>
    <row r="79" spans="1:16" ht="12.75">
      <c r="A79" s="9">
        <v>44</v>
      </c>
      <c r="B79" s="9">
        <v>0.69</v>
      </c>
      <c r="C79" s="9">
        <f t="shared" si="1"/>
        <v>12.055636679618605</v>
      </c>
      <c r="D79" s="9">
        <f t="shared" si="2"/>
        <v>0.007263157894736841</v>
      </c>
      <c r="E79" s="9">
        <f t="shared" si="8"/>
        <v>56.36326192833868</v>
      </c>
      <c r="F79" s="9">
        <f t="shared" si="3"/>
        <v>63.03410368821167</v>
      </c>
      <c r="G79" s="9">
        <f t="shared" si="4"/>
        <v>72.48921924144342</v>
      </c>
      <c r="H79" s="9">
        <f t="shared" si="5"/>
        <v>38.54103797832035</v>
      </c>
      <c r="I79" s="9">
        <f t="shared" si="6"/>
        <v>3</v>
      </c>
      <c r="J79" s="9">
        <f t="shared" si="7"/>
        <v>34.285714285714285</v>
      </c>
      <c r="K79" s="9"/>
      <c r="L79" s="9"/>
      <c r="M79" s="9"/>
      <c r="N79" s="9"/>
      <c r="O79" s="9"/>
      <c r="P79" s="9"/>
    </row>
    <row r="80" spans="1:16" ht="12.75">
      <c r="A80" s="9">
        <v>45</v>
      </c>
      <c r="B80" s="9">
        <v>0.7</v>
      </c>
      <c r="C80" s="9">
        <f t="shared" si="1"/>
        <v>12.474414332334398</v>
      </c>
      <c r="D80" s="9">
        <f t="shared" si="2"/>
        <v>0.007368421052631579</v>
      </c>
      <c r="E80" s="9">
        <f t="shared" si="8"/>
        <v>58.321157239638204</v>
      </c>
      <c r="F80" s="9">
        <f t="shared" si="3"/>
        <v>65.22372458382323</v>
      </c>
      <c r="G80" s="9">
        <f t="shared" si="4"/>
        <v>75.0072832713967</v>
      </c>
      <c r="H80" s="9">
        <f t="shared" si="5"/>
        <v>39.8798412159028</v>
      </c>
      <c r="I80" s="9">
        <f t="shared" si="6"/>
        <v>3</v>
      </c>
      <c r="J80" s="9">
        <f t="shared" si="7"/>
        <v>34.285714285714285</v>
      </c>
      <c r="K80" s="9"/>
      <c r="L80" s="9"/>
      <c r="M80" s="9"/>
      <c r="N80" s="9"/>
      <c r="O80" s="9"/>
      <c r="P80" s="9"/>
    </row>
    <row r="81" spans="1:16" ht="12.75">
      <c r="A81" s="9">
        <v>46</v>
      </c>
      <c r="B81" s="9">
        <v>0.71</v>
      </c>
      <c r="C81" s="9">
        <f t="shared" si="1"/>
        <v>12.907739099157476</v>
      </c>
      <c r="D81" s="9">
        <f t="shared" si="2"/>
        <v>0.0074736842105263155</v>
      </c>
      <c r="E81" s="9">
        <f t="shared" si="8"/>
        <v>60.34706412299475</v>
      </c>
      <c r="F81" s="9">
        <f t="shared" si="3"/>
        <v>67.48940652236185</v>
      </c>
      <c r="G81" s="9">
        <f t="shared" si="4"/>
        <v>77.61281750071612</v>
      </c>
      <c r="H81" s="9">
        <f t="shared" si="5"/>
        <v>41.26515057275408</v>
      </c>
      <c r="I81" s="9">
        <f t="shared" si="6"/>
        <v>4</v>
      </c>
      <c r="J81" s="9">
        <f t="shared" si="7"/>
        <v>45.714285714285715</v>
      </c>
      <c r="K81" s="9"/>
      <c r="L81" s="9"/>
      <c r="M81" s="9"/>
      <c r="N81" s="9"/>
      <c r="O81" s="9"/>
      <c r="P81" s="9"/>
    </row>
    <row r="82" spans="1:16" ht="12.75">
      <c r="A82" s="9">
        <v>47</v>
      </c>
      <c r="B82" s="9">
        <v>0.72</v>
      </c>
      <c r="C82" s="9">
        <f t="shared" si="1"/>
        <v>13.35611630439888</v>
      </c>
      <c r="D82" s="9">
        <f t="shared" si="2"/>
        <v>0.007578947368421052</v>
      </c>
      <c r="E82" s="9">
        <f t="shared" si="8"/>
        <v>62.44334510203612</v>
      </c>
      <c r="F82" s="9">
        <f t="shared" si="3"/>
        <v>69.83379164259355</v>
      </c>
      <c r="G82" s="9">
        <f t="shared" si="4"/>
        <v>80.30886038898258</v>
      </c>
      <c r="H82" s="9">
        <f t="shared" si="5"/>
        <v>42.69858153580205</v>
      </c>
      <c r="I82" s="9">
        <f t="shared" si="6"/>
        <v>4</v>
      </c>
      <c r="J82" s="9">
        <f t="shared" si="7"/>
        <v>45.714285714285715</v>
      </c>
      <c r="K82" s="9"/>
      <c r="L82" s="9"/>
      <c r="M82" s="9"/>
      <c r="N82" s="9"/>
      <c r="O82" s="9"/>
      <c r="P82" s="9"/>
    </row>
    <row r="83" spans="1:16" ht="12.75">
      <c r="A83" s="9">
        <v>48</v>
      </c>
      <c r="B83" s="9">
        <v>0.73</v>
      </c>
      <c r="C83" s="9">
        <f t="shared" si="1"/>
        <v>13.820068825862263</v>
      </c>
      <c r="D83" s="9">
        <f t="shared" si="2"/>
        <v>0.007684210526315789</v>
      </c>
      <c r="E83" s="9">
        <f t="shared" si="8"/>
        <v>64.61244476756956</v>
      </c>
      <c r="F83" s="9">
        <f t="shared" si="3"/>
        <v>72.25961386347811</v>
      </c>
      <c r="G83" s="9">
        <f t="shared" si="4"/>
        <v>83.09855594299982</v>
      </c>
      <c r="H83" s="9">
        <f t="shared" si="5"/>
        <v>44.181805709278336</v>
      </c>
      <c r="I83" s="9">
        <f t="shared" si="6"/>
        <v>4</v>
      </c>
      <c r="J83" s="9">
        <f t="shared" si="7"/>
        <v>45.714285714285715</v>
      </c>
      <c r="K83" s="9"/>
      <c r="L83" s="9"/>
      <c r="M83" s="9"/>
      <c r="N83" s="9"/>
      <c r="O83" s="9"/>
      <c r="P83" s="9"/>
    </row>
    <row r="84" spans="1:16" ht="12.75">
      <c r="A84" s="9">
        <v>49</v>
      </c>
      <c r="B84" s="9">
        <v>0.74</v>
      </c>
      <c r="C84" s="9">
        <f t="shared" si="1"/>
        <v>14.30013770460095</v>
      </c>
      <c r="D84" s="9">
        <f t="shared" si="2"/>
        <v>0.007789473684210526</v>
      </c>
      <c r="E84" s="9">
        <f t="shared" si="8"/>
        <v>66.85689262835632</v>
      </c>
      <c r="F84" s="9">
        <f t="shared" si="3"/>
        <v>74.76970207234532</v>
      </c>
      <c r="G84" s="9">
        <f t="shared" si="4"/>
        <v>85.98515738319712</v>
      </c>
      <c r="H84" s="9">
        <f t="shared" si="5"/>
        <v>45.71655276406953</v>
      </c>
      <c r="I84" s="9">
        <f t="shared" si="6"/>
        <v>4</v>
      </c>
      <c r="J84" s="9">
        <f t="shared" si="7"/>
        <v>45.714285714285715</v>
      </c>
      <c r="K84" s="9"/>
      <c r="L84" s="9"/>
      <c r="M84" s="9"/>
      <c r="N84" s="9"/>
      <c r="O84" s="9"/>
      <c r="P84" s="9"/>
    </row>
    <row r="85" spans="1:16" ht="12.75">
      <c r="A85" s="9">
        <v>50</v>
      </c>
      <c r="B85" s="9">
        <v>0.75</v>
      </c>
      <c r="C85" s="9">
        <f t="shared" si="1"/>
        <v>14.796882775856295</v>
      </c>
      <c r="D85" s="9">
        <f t="shared" si="2"/>
        <v>0.007894736842105263</v>
      </c>
      <c r="E85" s="9">
        <f t="shared" si="8"/>
        <v>69.17930606091356</v>
      </c>
      <c r="F85" s="9">
        <f t="shared" si="3"/>
        <v>77.36698342381915</v>
      </c>
      <c r="G85" s="9">
        <f t="shared" si="4"/>
        <v>88.97203093739202</v>
      </c>
      <c r="H85" s="9">
        <f t="shared" si="5"/>
        <v>47.30461245478355</v>
      </c>
      <c r="I85" s="9">
        <f t="shared" si="6"/>
        <v>4</v>
      </c>
      <c r="J85" s="9">
        <f t="shared" si="7"/>
        <v>45.714285714285715</v>
      </c>
      <c r="K85" s="9"/>
      <c r="L85" s="9"/>
      <c r="M85" s="9"/>
      <c r="N85" s="9"/>
      <c r="O85" s="9"/>
      <c r="P85" s="9"/>
    </row>
    <row r="86" spans="1:16" ht="12.75">
      <c r="A86" s="9">
        <v>51</v>
      </c>
      <c r="B86" s="9">
        <v>0.76</v>
      </c>
      <c r="C86" s="9">
        <f t="shared" si="1"/>
        <v>15.310883321912886</v>
      </c>
      <c r="D86" s="9">
        <f t="shared" si="2"/>
        <v>0.008</v>
      </c>
      <c r="E86" s="9">
        <f t="shared" si="8"/>
        <v>71.58239336178384</v>
      </c>
      <c r="F86" s="9">
        <f t="shared" si="3"/>
        <v>80.05448675333673</v>
      </c>
      <c r="G86" s="9">
        <f t="shared" si="4"/>
        <v>92.06265976633723</v>
      </c>
      <c r="H86" s="9">
        <f t="shared" si="5"/>
        <v>48.947836706882626</v>
      </c>
      <c r="I86" s="9">
        <f t="shared" si="6"/>
        <v>4</v>
      </c>
      <c r="J86" s="9">
        <f t="shared" si="7"/>
        <v>45.714285714285715</v>
      </c>
      <c r="K86" s="9"/>
      <c r="L86" s="9"/>
      <c r="M86" s="9"/>
      <c r="N86" s="9"/>
      <c r="O86" s="9"/>
      <c r="P86" s="9"/>
    </row>
    <row r="87" spans="1:16" ht="12.75">
      <c r="A87" s="9">
        <v>52</v>
      </c>
      <c r="B87" s="9">
        <v>0.77</v>
      </c>
      <c r="C87" s="9">
        <f t="shared" si="1"/>
        <v>15.842738747632236</v>
      </c>
      <c r="D87" s="9">
        <f t="shared" si="2"/>
        <v>0.008105263157894737</v>
      </c>
      <c r="E87" s="9">
        <f t="shared" si="8"/>
        <v>74.06895690583181</v>
      </c>
      <c r="F87" s="9">
        <f t="shared" si="3"/>
        <v>82.83534610924355</v>
      </c>
      <c r="G87" s="9">
        <f t="shared" si="4"/>
        <v>95.26064802563008</v>
      </c>
      <c r="H87" s="9">
        <f t="shared" si="5"/>
        <v>50.648141776317885</v>
      </c>
      <c r="I87" s="9">
        <f t="shared" si="6"/>
        <v>4</v>
      </c>
      <c r="J87" s="9">
        <f t="shared" si="7"/>
        <v>45.714285714285715</v>
      </c>
      <c r="K87" s="9"/>
      <c r="L87" s="9"/>
      <c r="M87" s="9"/>
      <c r="N87" s="9"/>
      <c r="O87" s="9"/>
      <c r="P87" s="9"/>
    </row>
    <row r="88" spans="1:16" ht="12.75">
      <c r="A88" s="9">
        <v>53</v>
      </c>
      <c r="B88" s="9">
        <v>0.78</v>
      </c>
      <c r="C88" s="9">
        <f t="shared" si="1"/>
        <v>16.393069279452224</v>
      </c>
      <c r="D88" s="9">
        <f t="shared" si="2"/>
        <v>0.008210526315789474</v>
      </c>
      <c r="E88" s="9">
        <f t="shared" si="8"/>
        <v>76.64189641425052</v>
      </c>
      <c r="F88" s="9">
        <f t="shared" si="3"/>
        <v>85.71280440758271</v>
      </c>
      <c r="G88" s="9">
        <f t="shared" si="4"/>
        <v>98.5697250687201</v>
      </c>
      <c r="H88" s="9">
        <f t="shared" si="5"/>
        <v>52.4075104841823</v>
      </c>
      <c r="I88" s="9">
        <f t="shared" si="6"/>
        <v>5</v>
      </c>
      <c r="J88" s="9">
        <f t="shared" si="7"/>
        <v>57.142857142857146</v>
      </c>
      <c r="K88" s="9"/>
      <c r="L88" s="9"/>
      <c r="M88" s="9"/>
      <c r="N88" s="9"/>
      <c r="O88" s="9"/>
      <c r="P88" s="9"/>
    </row>
    <row r="89" spans="1:16" ht="12.75">
      <c r="A89" s="9">
        <v>54</v>
      </c>
      <c r="B89" s="9">
        <v>0.79</v>
      </c>
      <c r="C89" s="9">
        <f t="shared" si="1"/>
        <v>15.472005291238613</v>
      </c>
      <c r="D89" s="9">
        <f t="shared" si="2"/>
        <v>0.00831578947368421</v>
      </c>
      <c r="E89" s="9">
        <f t="shared" si="8"/>
        <v>79.30421233608892</v>
      </c>
      <c r="F89" s="9">
        <f t="shared" si="3"/>
        <v>88.69021721384122</v>
      </c>
      <c r="G89" s="9">
        <f t="shared" si="4"/>
        <v>100</v>
      </c>
      <c r="H89" s="9">
        <f t="shared" si="5"/>
        <v>49.462932516747486</v>
      </c>
      <c r="I89" s="9">
        <f t="shared" si="6"/>
        <v>4</v>
      </c>
      <c r="J89" s="9">
        <f t="shared" si="7"/>
        <v>45.714285714285715</v>
      </c>
      <c r="K89" s="9"/>
      <c r="L89" s="9"/>
      <c r="M89" s="9"/>
      <c r="N89" s="9"/>
      <c r="O89" s="9"/>
      <c r="P89" s="9"/>
    </row>
    <row r="90" spans="1:16" ht="12.75">
      <c r="A90" s="9">
        <v>55</v>
      </c>
      <c r="B90" s="9">
        <v>0.8</v>
      </c>
      <c r="C90" s="9">
        <f t="shared" si="1"/>
        <v>13.412541084075302</v>
      </c>
      <c r="D90" s="9">
        <f t="shared" si="2"/>
        <v>0.008421052631578947</v>
      </c>
      <c r="E90" s="9">
        <f t="shared" si="8"/>
        <v>82.05900934724382</v>
      </c>
      <c r="F90" s="9">
        <f t="shared" si="3"/>
        <v>91.77105665606318</v>
      </c>
      <c r="G90" s="9">
        <f t="shared" si="4"/>
        <v>100</v>
      </c>
      <c r="H90" s="9">
        <f t="shared" si="5"/>
        <v>42.878967660087284</v>
      </c>
      <c r="I90" s="9">
        <f t="shared" si="6"/>
        <v>4</v>
      </c>
      <c r="J90" s="9">
        <f t="shared" si="7"/>
        <v>45.714285714285715</v>
      </c>
      <c r="K90" s="9"/>
      <c r="L90" s="9"/>
      <c r="M90" s="9"/>
      <c r="N90" s="9"/>
      <c r="O90" s="9"/>
      <c r="P90" s="9"/>
    </row>
    <row r="91" spans="1:20" ht="12.75">
      <c r="A91" s="9">
        <v>56</v>
      </c>
      <c r="B91" s="9">
        <v>0.81</v>
      </c>
      <c r="C91" s="9">
        <f t="shared" si="1"/>
        <v>11.281537097682696</v>
      </c>
      <c r="D91" s="9">
        <f t="shared" si="2"/>
        <v>0.008526315789473684</v>
      </c>
      <c r="E91" s="9">
        <f t="shared" si="8"/>
        <v>84.90949997099662</v>
      </c>
      <c r="F91" s="9">
        <f t="shared" si="3"/>
        <v>94.95891547389306</v>
      </c>
      <c r="G91" s="9">
        <f t="shared" si="4"/>
        <v>100</v>
      </c>
      <c r="H91" s="9">
        <f t="shared" si="5"/>
        <v>36.06629506931808</v>
      </c>
      <c r="I91" s="9">
        <f t="shared" si="6"/>
        <v>3</v>
      </c>
      <c r="J91" s="9">
        <f t="shared" si="7"/>
        <v>34.285714285714285</v>
      </c>
      <c r="K91" s="9"/>
      <c r="L91" s="9"/>
      <c r="M91" s="9"/>
      <c r="N91" s="9"/>
      <c r="O91" s="9"/>
      <c r="P91" s="9"/>
      <c r="T91" s="1"/>
    </row>
    <row r="92" spans="1:20" ht="12.75">
      <c r="A92" s="9">
        <v>57</v>
      </c>
      <c r="B92" s="9">
        <v>0.820000000000001</v>
      </c>
      <c r="C92" s="9">
        <f t="shared" si="1"/>
        <v>9.07650824880722</v>
      </c>
      <c r="D92" s="9">
        <f t="shared" si="2"/>
        <v>0.008631578947368431</v>
      </c>
      <c r="E92" s="9">
        <f t="shared" si="8"/>
        <v>87.85900832431699</v>
      </c>
      <c r="F92" s="9">
        <f t="shared" si="3"/>
        <v>98.25751120827096</v>
      </c>
      <c r="G92" s="9">
        <f t="shared" si="4"/>
        <v>100</v>
      </c>
      <c r="H92" s="9">
        <f t="shared" si="5"/>
        <v>29.016970104882418</v>
      </c>
      <c r="I92" s="9">
        <f t="shared" si="6"/>
        <v>3</v>
      </c>
      <c r="J92" s="9">
        <f t="shared" si="7"/>
        <v>34.285714285714285</v>
      </c>
      <c r="K92" s="9"/>
      <c r="L92" s="9"/>
      <c r="M92" s="9"/>
      <c r="N92" s="9"/>
      <c r="O92" s="9"/>
      <c r="P92" s="9"/>
      <c r="T92" s="1"/>
    </row>
    <row r="93" spans="1:20" ht="12.75">
      <c r="A93" s="9">
        <v>58</v>
      </c>
      <c r="B93" s="9">
        <v>0.830000000000001</v>
      </c>
      <c r="C93" s="9">
        <f t="shared" si="1"/>
        <v>6.794883129652578</v>
      </c>
      <c r="D93" s="9">
        <f t="shared" si="2"/>
        <v>0.008736842105263168</v>
      </c>
      <c r="E93" s="9">
        <f t="shared" si="8"/>
        <v>90.91097399430093</v>
      </c>
      <c r="F93" s="9">
        <f t="shared" si="3"/>
        <v>100</v>
      </c>
      <c r="G93" s="9">
        <f t="shared" si="4"/>
        <v>100</v>
      </c>
      <c r="H93" s="9">
        <f t="shared" si="5"/>
        <v>21.722772153620774</v>
      </c>
      <c r="I93" s="9">
        <f t="shared" si="6"/>
        <v>2</v>
      </c>
      <c r="J93" s="9">
        <f t="shared" si="7"/>
        <v>22.857142857142858</v>
      </c>
      <c r="K93" s="9"/>
      <c r="L93" s="9"/>
      <c r="M93" s="9"/>
      <c r="N93" s="9"/>
      <c r="O93" s="9"/>
      <c r="P93" s="9"/>
      <c r="T93" s="1"/>
    </row>
    <row r="94" spans="1:20" ht="12.75">
      <c r="A94" s="9">
        <v>59</v>
      </c>
      <c r="B94" s="9">
        <v>0.840000000000001</v>
      </c>
      <c r="C94" s="9">
        <f t="shared" si="1"/>
        <v>4.434001009215469</v>
      </c>
      <c r="D94" s="9">
        <f t="shared" si="2"/>
        <v>0.008842105263157905</v>
      </c>
      <c r="E94" s="9">
        <f t="shared" si="8"/>
        <v>94.06895604926822</v>
      </c>
      <c r="F94" s="9">
        <f t="shared" si="3"/>
        <v>100</v>
      </c>
      <c r="G94" s="9">
        <f t="shared" si="4"/>
        <v>100</v>
      </c>
      <c r="H94" s="9">
        <f t="shared" si="5"/>
        <v>14.17519504224894</v>
      </c>
      <c r="I94" s="9">
        <f t="shared" si="6"/>
        <v>1</v>
      </c>
      <c r="J94" s="9">
        <f t="shared" si="7"/>
        <v>11.428571428571429</v>
      </c>
      <c r="K94" s="9"/>
      <c r="L94" s="9"/>
      <c r="M94" s="9"/>
      <c r="N94" s="9"/>
      <c r="O94" s="9"/>
      <c r="P94" s="9"/>
      <c r="T94" s="1"/>
    </row>
    <row r="95" spans="1:20" ht="12.75">
      <c r="A95" s="9">
        <v>60</v>
      </c>
      <c r="B95" s="9">
        <v>0.850000000000001</v>
      </c>
      <c r="C95" s="9">
        <f t="shared" si="1"/>
        <v>1.991108730459064</v>
      </c>
      <c r="D95" s="9">
        <f t="shared" si="2"/>
        <v>0.008947368421052641</v>
      </c>
      <c r="E95" s="9">
        <f t="shared" si="8"/>
        <v>97.33663718919</v>
      </c>
      <c r="F95" s="9">
        <f t="shared" si="3"/>
        <v>100</v>
      </c>
      <c r="G95" s="9">
        <f t="shared" si="4"/>
        <v>100</v>
      </c>
      <c r="H95" s="9">
        <f t="shared" si="5"/>
        <v>6.3654371178358815</v>
      </c>
      <c r="I95" s="9">
        <f t="shared" si="6"/>
        <v>1</v>
      </c>
      <c r="J95" s="9">
        <f t="shared" si="7"/>
        <v>11.428571428571429</v>
      </c>
      <c r="K95" s="9"/>
      <c r="L95" s="9"/>
      <c r="M95" s="9"/>
      <c r="N95" s="9"/>
      <c r="O95" s="9"/>
      <c r="P95" s="9"/>
      <c r="T95" s="1"/>
    </row>
    <row r="96" spans="1:20" ht="12.75">
      <c r="A96" s="9">
        <v>61</v>
      </c>
      <c r="B96" s="9">
        <v>0.860000000000001</v>
      </c>
      <c r="C96" s="9">
        <f t="shared" si="1"/>
        <v>0</v>
      </c>
      <c r="D96" s="9">
        <f t="shared" si="2"/>
        <v>0.009052631578947378</v>
      </c>
      <c r="E96" s="9">
        <f t="shared" si="8"/>
        <v>100</v>
      </c>
      <c r="F96" s="9">
        <f t="shared" si="3"/>
        <v>100</v>
      </c>
      <c r="G96" s="9">
        <f t="shared" si="4"/>
        <v>100</v>
      </c>
      <c r="H96" s="9">
        <f t="shared" si="5"/>
        <v>0</v>
      </c>
      <c r="I96" s="9">
        <f t="shared" si="6"/>
        <v>0</v>
      </c>
      <c r="J96" s="9">
        <f t="shared" si="7"/>
        <v>0</v>
      </c>
      <c r="K96" s="9"/>
      <c r="L96" s="9"/>
      <c r="M96" s="9"/>
      <c r="N96" s="9"/>
      <c r="O96" s="9"/>
      <c r="P96" s="9"/>
      <c r="T96" s="1"/>
    </row>
    <row r="97" spans="1:16" ht="12.75">
      <c r="A97" s="9">
        <v>62</v>
      </c>
      <c r="B97" s="9">
        <v>0.870000000000001</v>
      </c>
      <c r="C97" s="9">
        <f t="shared" si="1"/>
        <v>0</v>
      </c>
      <c r="D97" s="9">
        <f t="shared" si="2"/>
        <v>0.009157894736842117</v>
      </c>
      <c r="E97" s="9">
        <f t="shared" si="8"/>
        <v>100</v>
      </c>
      <c r="F97" s="9">
        <f t="shared" si="3"/>
        <v>100</v>
      </c>
      <c r="G97" s="9">
        <f t="shared" si="4"/>
        <v>100</v>
      </c>
      <c r="H97" s="9">
        <f t="shared" si="5"/>
        <v>0</v>
      </c>
      <c r="I97" s="9">
        <f t="shared" si="6"/>
        <v>0</v>
      </c>
      <c r="J97" s="9">
        <f t="shared" si="7"/>
        <v>0</v>
      </c>
      <c r="K97" s="9"/>
      <c r="L97" s="9"/>
      <c r="M97" s="9"/>
      <c r="N97" s="9"/>
      <c r="O97" s="9"/>
      <c r="P97" s="9"/>
    </row>
    <row r="98" spans="1:16" ht="13.5" thickBot="1">
      <c r="A98" s="13">
        <v>63</v>
      </c>
      <c r="B98" s="13">
        <v>0.880000000000001</v>
      </c>
      <c r="C98" s="9">
        <f t="shared" si="1"/>
        <v>0</v>
      </c>
      <c r="D98" s="13">
        <f t="shared" si="2"/>
        <v>0.009263157894736853</v>
      </c>
      <c r="E98" s="9">
        <f t="shared" si="8"/>
        <v>100</v>
      </c>
      <c r="F98" s="9">
        <f t="shared" si="3"/>
        <v>100</v>
      </c>
      <c r="G98" s="9">
        <f t="shared" si="4"/>
        <v>100</v>
      </c>
      <c r="H98" s="9">
        <f t="shared" si="5"/>
        <v>0</v>
      </c>
      <c r="I98" s="9">
        <f t="shared" si="6"/>
        <v>0</v>
      </c>
      <c r="J98" s="9">
        <f t="shared" si="7"/>
        <v>0</v>
      </c>
      <c r="K98" s="9"/>
      <c r="L98" s="9"/>
      <c r="M98" s="9"/>
      <c r="N98" s="9"/>
      <c r="O98" s="9"/>
      <c r="P98" s="9"/>
    </row>
    <row r="99" spans="9:10" ht="12.75">
      <c r="I99"/>
      <c r="J99"/>
    </row>
    <row r="100" spans="9:10" ht="12.75">
      <c r="I100"/>
      <c r="J100"/>
    </row>
    <row r="101" spans="1:10" ht="12.75">
      <c r="A101" t="s">
        <v>58</v>
      </c>
      <c r="I101"/>
      <c r="J101"/>
    </row>
    <row r="102" spans="1:10" ht="12.75">
      <c r="A102" s="48" t="s">
        <v>43</v>
      </c>
      <c r="B102" s="48" t="s">
        <v>60</v>
      </c>
      <c r="C102" s="48" t="s">
        <v>59</v>
      </c>
      <c r="D102" s="48" t="s">
        <v>61</v>
      </c>
      <c r="I102"/>
      <c r="J102"/>
    </row>
    <row r="103" spans="1:10" ht="12.75">
      <c r="A103">
        <v>1</v>
      </c>
      <c r="B103">
        <v>0.344</v>
      </c>
      <c r="C103" t="s">
        <v>12</v>
      </c>
      <c r="D103">
        <v>3</v>
      </c>
      <c r="I103"/>
      <c r="J103"/>
    </row>
    <row r="104" spans="1:10" ht="12.75">
      <c r="A104">
        <v>2</v>
      </c>
      <c r="B104">
        <v>0.5005</v>
      </c>
      <c r="C104" t="s">
        <v>71</v>
      </c>
      <c r="I104"/>
      <c r="J104"/>
    </row>
    <row r="105" spans="1:10" ht="12.75">
      <c r="A105">
        <v>3</v>
      </c>
      <c r="B105">
        <v>0.359</v>
      </c>
      <c r="C105" t="s">
        <v>80</v>
      </c>
      <c r="I105"/>
      <c r="J105"/>
    </row>
    <row r="106" spans="9:10" ht="12.75">
      <c r="I106"/>
      <c r="J106"/>
    </row>
    <row r="107" spans="9:10" ht="12.75">
      <c r="I107"/>
      <c r="J107"/>
    </row>
    <row r="108" spans="9:10" ht="12.75">
      <c r="I108"/>
      <c r="J108"/>
    </row>
    <row r="109" spans="9:10" ht="12.75">
      <c r="I109"/>
      <c r="J109"/>
    </row>
    <row r="110" spans="9:10" ht="12.75">
      <c r="I110"/>
      <c r="J110"/>
    </row>
    <row r="111" spans="9:10" ht="12.75">
      <c r="I111"/>
      <c r="J111"/>
    </row>
    <row r="112" spans="9:10" ht="12.75">
      <c r="I112"/>
      <c r="J112"/>
    </row>
    <row r="113" spans="9:10" ht="12.75">
      <c r="I113"/>
      <c r="J113"/>
    </row>
    <row r="114" spans="9:10" ht="12.75">
      <c r="I114"/>
      <c r="J114"/>
    </row>
    <row r="115" spans="9:10" ht="12.75">
      <c r="I115"/>
      <c r="J115"/>
    </row>
    <row r="116" spans="9:10" ht="12.75">
      <c r="I116"/>
      <c r="J116"/>
    </row>
    <row r="117" spans="9:10" ht="12.75">
      <c r="I117"/>
      <c r="J117"/>
    </row>
    <row r="118" spans="9:10" ht="12.75">
      <c r="I118"/>
      <c r="J118"/>
    </row>
    <row r="119" spans="9:10" ht="12.75">
      <c r="I119"/>
      <c r="J119"/>
    </row>
    <row r="120" spans="9:10" ht="12.75">
      <c r="I120"/>
      <c r="J120"/>
    </row>
    <row r="121" spans="9:10" ht="12.75">
      <c r="I121"/>
      <c r="J121"/>
    </row>
    <row r="122" spans="9:10" ht="12.75">
      <c r="I122"/>
      <c r="J122"/>
    </row>
    <row r="123" spans="9:10" ht="12.75">
      <c r="I123"/>
      <c r="J123"/>
    </row>
    <row r="124" spans="9:10" ht="12.75">
      <c r="I124"/>
      <c r="J124"/>
    </row>
    <row r="125" spans="9:10" ht="12.75">
      <c r="I125"/>
      <c r="J125"/>
    </row>
    <row r="126" spans="9:10" ht="12.75">
      <c r="I126"/>
      <c r="J126"/>
    </row>
    <row r="127" spans="9:10" ht="12.75">
      <c r="I127"/>
      <c r="J127"/>
    </row>
    <row r="128" spans="9:10" ht="12.75">
      <c r="I128"/>
      <c r="J128"/>
    </row>
    <row r="129" spans="9:10" ht="12.75">
      <c r="I129"/>
      <c r="J129"/>
    </row>
    <row r="130" spans="9:10" ht="12.75">
      <c r="I130"/>
      <c r="J130"/>
    </row>
    <row r="131" spans="9:10" ht="12.75">
      <c r="I131"/>
      <c r="J131"/>
    </row>
    <row r="132" spans="9:10" ht="12.75">
      <c r="I132"/>
      <c r="J132"/>
    </row>
    <row r="133" spans="9:10" ht="12.75">
      <c r="I133"/>
      <c r="J133"/>
    </row>
    <row r="134" spans="9:10" ht="12.75">
      <c r="I134"/>
      <c r="J134"/>
    </row>
    <row r="135" spans="9:10" ht="12.75">
      <c r="I135"/>
      <c r="J135"/>
    </row>
    <row r="136" spans="9:10" ht="12.75">
      <c r="I136"/>
      <c r="J136"/>
    </row>
    <row r="137" spans="9:10" ht="12.75">
      <c r="I137"/>
      <c r="J137"/>
    </row>
    <row r="138" spans="9:10" ht="12.75">
      <c r="I138"/>
      <c r="J138"/>
    </row>
    <row r="139" spans="9:10" ht="12.75">
      <c r="I139"/>
      <c r="J139"/>
    </row>
    <row r="140" spans="9:10" ht="12.75">
      <c r="I140"/>
      <c r="J140"/>
    </row>
    <row r="141" spans="9:10" ht="12.75">
      <c r="I141"/>
      <c r="J141"/>
    </row>
    <row r="142" spans="9:10" ht="12.75">
      <c r="I142"/>
      <c r="J142"/>
    </row>
    <row r="143" spans="9:10" ht="12.75">
      <c r="I143"/>
      <c r="J143"/>
    </row>
    <row r="144" spans="9:10" ht="12.75">
      <c r="I144"/>
      <c r="J144"/>
    </row>
    <row r="145" spans="9:10" ht="12.75">
      <c r="I145"/>
      <c r="J145"/>
    </row>
    <row r="146" spans="9:10" ht="12.75">
      <c r="I146"/>
      <c r="J146"/>
    </row>
    <row r="147" spans="9:10" ht="12.75">
      <c r="I147"/>
      <c r="J147"/>
    </row>
    <row r="148" spans="9:10" ht="12.75">
      <c r="I148"/>
      <c r="J148"/>
    </row>
    <row r="149" spans="9:10" ht="12.75">
      <c r="I149"/>
      <c r="J149"/>
    </row>
    <row r="150" spans="9:10" ht="12.75">
      <c r="I150"/>
      <c r="J150"/>
    </row>
    <row r="151" spans="9:10" ht="12.75">
      <c r="I151"/>
      <c r="J151"/>
    </row>
    <row r="152" spans="9:10" ht="12.75">
      <c r="I152"/>
      <c r="J152"/>
    </row>
    <row r="153" spans="9:10" ht="12.75">
      <c r="I153"/>
      <c r="J153"/>
    </row>
    <row r="154" spans="9:10" ht="12.75">
      <c r="I154"/>
      <c r="J154"/>
    </row>
    <row r="155" spans="9:10" ht="12.75">
      <c r="I155"/>
      <c r="J155"/>
    </row>
    <row r="156" spans="9:10" ht="12.75">
      <c r="I156"/>
      <c r="J156"/>
    </row>
    <row r="157" spans="9:10" ht="12.75">
      <c r="I157"/>
      <c r="J157"/>
    </row>
    <row r="158" spans="9:10" ht="12.75">
      <c r="I158"/>
      <c r="J158"/>
    </row>
    <row r="159" spans="9:10" ht="12.75">
      <c r="I159"/>
      <c r="J159"/>
    </row>
    <row r="160" spans="9:10" ht="12.75">
      <c r="I160"/>
      <c r="J160"/>
    </row>
    <row r="161" spans="9:10" ht="12.75">
      <c r="I161"/>
      <c r="J161"/>
    </row>
    <row r="162" spans="9:10" ht="12.75">
      <c r="I162"/>
      <c r="J162"/>
    </row>
    <row r="163" spans="9:10" ht="12.75">
      <c r="I163"/>
      <c r="J163"/>
    </row>
    <row r="164" spans="9:10" ht="12.75">
      <c r="I164"/>
      <c r="J164"/>
    </row>
    <row r="165" spans="9:10" ht="12.75">
      <c r="I165"/>
      <c r="J165"/>
    </row>
    <row r="166" spans="9:10" ht="12.75">
      <c r="I166"/>
      <c r="J166"/>
    </row>
    <row r="167" spans="9:10" ht="12.75">
      <c r="I167"/>
      <c r="J167"/>
    </row>
    <row r="168" spans="9:10" ht="12.75">
      <c r="I168"/>
      <c r="J168"/>
    </row>
    <row r="169" spans="9:10" ht="12.75">
      <c r="I169"/>
      <c r="J169"/>
    </row>
    <row r="170" spans="9:10" ht="12.75">
      <c r="I170"/>
      <c r="J170"/>
    </row>
    <row r="171" spans="9:10" ht="12.75">
      <c r="I171"/>
      <c r="J171"/>
    </row>
    <row r="172" spans="9:10" ht="12.75">
      <c r="I172"/>
      <c r="J172"/>
    </row>
    <row r="173" spans="9:10" ht="12.75">
      <c r="I173"/>
      <c r="J173"/>
    </row>
    <row r="174" spans="9:10" ht="12.75">
      <c r="I174"/>
      <c r="J174"/>
    </row>
    <row r="175" spans="9:10" ht="12.75">
      <c r="I175"/>
      <c r="J175"/>
    </row>
    <row r="176" spans="9:10" ht="12.75">
      <c r="I176"/>
      <c r="J176"/>
    </row>
    <row r="177" spans="9:10" ht="12.75">
      <c r="I177"/>
      <c r="J177"/>
    </row>
    <row r="178" spans="9:10" ht="12.75">
      <c r="I178"/>
      <c r="J178"/>
    </row>
    <row r="179" spans="9:10" ht="12.75">
      <c r="I179"/>
      <c r="J179"/>
    </row>
    <row r="180" spans="9:10" ht="12.75">
      <c r="I180"/>
      <c r="J180"/>
    </row>
    <row r="181" spans="9:10" ht="12.75">
      <c r="I181"/>
      <c r="J181"/>
    </row>
    <row r="182" spans="9:10" ht="12.75">
      <c r="I182"/>
      <c r="J182"/>
    </row>
    <row r="183" spans="9:10" ht="12.75">
      <c r="I183"/>
      <c r="J183"/>
    </row>
    <row r="184" spans="9:10" ht="12.75">
      <c r="I184"/>
      <c r="J184"/>
    </row>
    <row r="185" spans="9:10" ht="12.75">
      <c r="I185"/>
      <c r="J185"/>
    </row>
    <row r="186" spans="9:10" ht="12.75">
      <c r="I186"/>
      <c r="J186"/>
    </row>
    <row r="187" spans="9:10" ht="12.75">
      <c r="I187"/>
      <c r="J187"/>
    </row>
    <row r="188" spans="9:10" ht="12.75">
      <c r="I188"/>
      <c r="J188"/>
    </row>
    <row r="189" spans="9:10" ht="12.75">
      <c r="I189"/>
      <c r="J189"/>
    </row>
    <row r="190" spans="9:10" ht="12.75">
      <c r="I190"/>
      <c r="J190"/>
    </row>
    <row r="191" spans="9:10" ht="12.75">
      <c r="I191"/>
      <c r="J191"/>
    </row>
    <row r="192" spans="9:10" ht="12.75">
      <c r="I192"/>
      <c r="J192"/>
    </row>
    <row r="193" spans="9:10" ht="12.75">
      <c r="I193"/>
      <c r="J193"/>
    </row>
    <row r="194" spans="9:10" ht="12.75">
      <c r="I194"/>
      <c r="J194"/>
    </row>
    <row r="195" spans="9:10" ht="12.75">
      <c r="I195"/>
      <c r="J195"/>
    </row>
    <row r="196" spans="9:10" ht="12.75">
      <c r="I196"/>
      <c r="J196"/>
    </row>
    <row r="197" spans="9:10" ht="12.75">
      <c r="I197"/>
      <c r="J197"/>
    </row>
    <row r="198" spans="9:10" ht="12.75">
      <c r="I198"/>
      <c r="J198"/>
    </row>
    <row r="199" spans="9:10" ht="12.75">
      <c r="I199"/>
      <c r="J199"/>
    </row>
    <row r="200" spans="9:10" ht="12.75">
      <c r="I200"/>
      <c r="J200"/>
    </row>
    <row r="201" spans="9:10" ht="12.75">
      <c r="I201"/>
      <c r="J201"/>
    </row>
    <row r="202" spans="9:10" ht="12.75">
      <c r="I202"/>
      <c r="J202"/>
    </row>
    <row r="203" spans="9:10" ht="12.75">
      <c r="I203"/>
      <c r="J203"/>
    </row>
    <row r="204" spans="9:10" ht="12.75">
      <c r="I204"/>
      <c r="J204"/>
    </row>
    <row r="205" spans="9:10" ht="12.75">
      <c r="I205"/>
      <c r="J205"/>
    </row>
    <row r="206" spans="9:10" ht="12.75">
      <c r="I206"/>
      <c r="J206"/>
    </row>
    <row r="207" spans="9:10" ht="12.75">
      <c r="I207"/>
      <c r="J207"/>
    </row>
    <row r="208" spans="9:10" ht="12.75">
      <c r="I208"/>
      <c r="J208"/>
    </row>
    <row r="209" spans="9:10" ht="12.75">
      <c r="I209"/>
      <c r="J209"/>
    </row>
    <row r="210" spans="9:10" ht="12.75">
      <c r="I210"/>
      <c r="J210"/>
    </row>
    <row r="211" spans="9:10" ht="12.75">
      <c r="I211"/>
      <c r="J211"/>
    </row>
    <row r="212" spans="9:10" ht="12.75">
      <c r="I212"/>
      <c r="J212"/>
    </row>
    <row r="213" spans="9:10" ht="12.75">
      <c r="I213"/>
      <c r="J213"/>
    </row>
    <row r="214" spans="9:10" ht="12.75">
      <c r="I214"/>
      <c r="J214"/>
    </row>
    <row r="215" spans="9:10" ht="12.75">
      <c r="I215"/>
      <c r="J215"/>
    </row>
    <row r="216" spans="9:10" ht="12.75">
      <c r="I216"/>
      <c r="J216"/>
    </row>
    <row r="217" spans="9:10" ht="12.75">
      <c r="I217"/>
      <c r="J217"/>
    </row>
    <row r="218" spans="9:10" ht="12.75">
      <c r="I218"/>
      <c r="J218"/>
    </row>
    <row r="219" spans="9:10" ht="12.75">
      <c r="I219"/>
      <c r="J219"/>
    </row>
    <row r="220" spans="9:10" ht="12.75">
      <c r="I220"/>
      <c r="J220"/>
    </row>
    <row r="221" spans="9:10" ht="12.75">
      <c r="I221"/>
      <c r="J221"/>
    </row>
    <row r="222" spans="9:10" ht="12.75">
      <c r="I222"/>
      <c r="J222"/>
    </row>
    <row r="223" spans="9:10" ht="12.75">
      <c r="I223"/>
      <c r="J223"/>
    </row>
    <row r="224" spans="9:10" ht="12.75">
      <c r="I224"/>
      <c r="J224"/>
    </row>
    <row r="225" spans="9:10" ht="12.75">
      <c r="I225"/>
      <c r="J225"/>
    </row>
    <row r="226" spans="9:10" ht="12.75">
      <c r="I226"/>
      <c r="J226"/>
    </row>
    <row r="227" spans="9:10" ht="12.75">
      <c r="I227"/>
      <c r="J227"/>
    </row>
    <row r="228" spans="9:10" ht="12.75">
      <c r="I228"/>
      <c r="J228"/>
    </row>
    <row r="229" spans="9:10" ht="12.75">
      <c r="I229"/>
      <c r="J229"/>
    </row>
    <row r="230" spans="9:10" ht="12.75">
      <c r="I230"/>
      <c r="J230"/>
    </row>
    <row r="231" spans="9:10" ht="12.75">
      <c r="I231"/>
      <c r="J231"/>
    </row>
    <row r="232" spans="9:10" ht="12.75">
      <c r="I232"/>
      <c r="J232"/>
    </row>
    <row r="233" spans="9:10" ht="12.75">
      <c r="I233"/>
      <c r="J233"/>
    </row>
    <row r="234" spans="9:10" ht="12.75">
      <c r="I234"/>
      <c r="J234"/>
    </row>
    <row r="235" spans="9:10" ht="12.75">
      <c r="I235"/>
      <c r="J235"/>
    </row>
    <row r="236" spans="9:10" ht="12.75">
      <c r="I236"/>
      <c r="J236"/>
    </row>
    <row r="237" spans="9:10" ht="12.75">
      <c r="I237"/>
      <c r="J237"/>
    </row>
    <row r="238" spans="9:10" ht="12.75">
      <c r="I238"/>
      <c r="J238"/>
    </row>
    <row r="239" spans="9:10" ht="12.75">
      <c r="I239"/>
      <c r="J239"/>
    </row>
    <row r="240" spans="9:10" ht="12.75">
      <c r="I240"/>
      <c r="J240"/>
    </row>
    <row r="241" spans="9:10" ht="12.75">
      <c r="I241"/>
      <c r="J241"/>
    </row>
    <row r="242" spans="9:10" ht="12.75">
      <c r="I242"/>
      <c r="J242"/>
    </row>
    <row r="243" spans="9:10" ht="12.75">
      <c r="I243"/>
      <c r="J243"/>
    </row>
    <row r="244" spans="9:10" ht="12.75">
      <c r="I244"/>
      <c r="J244"/>
    </row>
    <row r="245" spans="9:10" ht="12.75">
      <c r="I245"/>
      <c r="J245"/>
    </row>
    <row r="246" spans="9:10" ht="12.75">
      <c r="I246"/>
      <c r="J246"/>
    </row>
    <row r="247" spans="9:10" ht="12.75">
      <c r="I247"/>
      <c r="J247"/>
    </row>
    <row r="248" spans="9:10" ht="12.75">
      <c r="I248"/>
      <c r="J248"/>
    </row>
    <row r="249" spans="9:10" ht="12.75">
      <c r="I249"/>
      <c r="J249"/>
    </row>
    <row r="250" spans="9:10" ht="12.75">
      <c r="I250"/>
      <c r="J250"/>
    </row>
    <row r="251" spans="9:10" ht="12.75">
      <c r="I251"/>
      <c r="J251"/>
    </row>
    <row r="252" spans="9:10" ht="12.75">
      <c r="I252"/>
      <c r="J252"/>
    </row>
    <row r="253" spans="9:10" ht="12.75">
      <c r="I253"/>
      <c r="J253"/>
    </row>
    <row r="254" spans="9:10" ht="12.75">
      <c r="I254"/>
      <c r="J254"/>
    </row>
    <row r="255" spans="9:10" ht="12.75">
      <c r="I255"/>
      <c r="J255"/>
    </row>
    <row r="256" spans="9:10" ht="12.75">
      <c r="I256"/>
      <c r="J256"/>
    </row>
    <row r="257" spans="9:10" ht="12.75">
      <c r="I257"/>
      <c r="J257"/>
    </row>
    <row r="258" spans="9:10" ht="12.75">
      <c r="I258"/>
      <c r="J258"/>
    </row>
    <row r="259" spans="9:10" ht="12.75">
      <c r="I259"/>
      <c r="J259"/>
    </row>
    <row r="260" spans="9:10" ht="12.75">
      <c r="I260"/>
      <c r="J260"/>
    </row>
    <row r="261" spans="9:10" ht="12.75">
      <c r="I261"/>
      <c r="J261"/>
    </row>
    <row r="262" spans="9:10" ht="12.75">
      <c r="I262"/>
      <c r="J262"/>
    </row>
    <row r="263" spans="9:10" ht="12.75">
      <c r="I263"/>
      <c r="J263"/>
    </row>
    <row r="264" spans="9:10" ht="12.75">
      <c r="I264"/>
      <c r="J264"/>
    </row>
    <row r="265" spans="9:10" ht="12.75">
      <c r="I265"/>
      <c r="J265"/>
    </row>
    <row r="266" spans="9:10" ht="12.75">
      <c r="I266"/>
      <c r="J266"/>
    </row>
    <row r="267" spans="9:10" ht="12.75">
      <c r="I267"/>
      <c r="J267"/>
    </row>
    <row r="268" spans="9:10" ht="12.75">
      <c r="I268"/>
      <c r="J268"/>
    </row>
    <row r="269" spans="9:10" ht="12.75">
      <c r="I269"/>
      <c r="J269"/>
    </row>
    <row r="270" spans="9:10" ht="12.75">
      <c r="I270"/>
      <c r="J270"/>
    </row>
    <row r="271" spans="9:10" ht="12.75">
      <c r="I271"/>
      <c r="J271"/>
    </row>
    <row r="272" spans="9:10" ht="12.75">
      <c r="I272"/>
      <c r="J272"/>
    </row>
    <row r="273" spans="9:10" ht="12.75">
      <c r="I273"/>
      <c r="J273"/>
    </row>
    <row r="274" spans="9:10" ht="12.75">
      <c r="I274"/>
      <c r="J274"/>
    </row>
    <row r="275" spans="9:10" ht="12.75">
      <c r="I275"/>
      <c r="J275"/>
    </row>
    <row r="276" spans="9:10" ht="12.75">
      <c r="I276"/>
      <c r="J276"/>
    </row>
    <row r="277" spans="9:10" ht="12.75">
      <c r="I277"/>
      <c r="J277"/>
    </row>
    <row r="278" spans="9:10" ht="12.75">
      <c r="I278"/>
      <c r="J278"/>
    </row>
    <row r="279" spans="9:10" ht="12.75">
      <c r="I279"/>
      <c r="J279"/>
    </row>
    <row r="280" spans="9:10" ht="12.75">
      <c r="I280"/>
      <c r="J280"/>
    </row>
    <row r="281" spans="9:10" ht="12.75">
      <c r="I281"/>
      <c r="J281"/>
    </row>
    <row r="282" spans="9:10" ht="12.75">
      <c r="I282"/>
      <c r="J282"/>
    </row>
    <row r="283" spans="9:10" ht="12.75">
      <c r="I283"/>
      <c r="J283"/>
    </row>
    <row r="284" spans="9:10" ht="12.75">
      <c r="I284"/>
      <c r="J284"/>
    </row>
    <row r="285" spans="9:10" ht="12.75">
      <c r="I285"/>
      <c r="J285"/>
    </row>
    <row r="286" spans="9:10" ht="12.75">
      <c r="I286"/>
      <c r="J286"/>
    </row>
    <row r="287" spans="9:10" ht="12.75">
      <c r="I287"/>
      <c r="J287"/>
    </row>
    <row r="288" spans="9:10" ht="12.75">
      <c r="I288"/>
      <c r="J288"/>
    </row>
    <row r="289" spans="9:10" ht="12.75">
      <c r="I289"/>
      <c r="J289"/>
    </row>
    <row r="290" spans="9:10" ht="12.75">
      <c r="I290"/>
      <c r="J290"/>
    </row>
    <row r="291" spans="9:10" ht="12.75">
      <c r="I291"/>
      <c r="J291"/>
    </row>
    <row r="292" spans="9:10" ht="12.75">
      <c r="I292"/>
      <c r="J292"/>
    </row>
    <row r="293" spans="9:10" ht="12.75">
      <c r="I293"/>
      <c r="J293"/>
    </row>
    <row r="294" spans="9:10" ht="12.75">
      <c r="I294"/>
      <c r="J294"/>
    </row>
    <row r="295" spans="9:10" ht="12.75">
      <c r="I295"/>
      <c r="J295"/>
    </row>
    <row r="296" spans="9:10" ht="12.75">
      <c r="I296"/>
      <c r="J296"/>
    </row>
    <row r="297" spans="9:10" ht="12.75">
      <c r="I297"/>
      <c r="J297"/>
    </row>
    <row r="298" spans="9:10" ht="12.75">
      <c r="I298"/>
      <c r="J298"/>
    </row>
    <row r="299" spans="9:10" ht="12.75">
      <c r="I299"/>
      <c r="J299"/>
    </row>
    <row r="300" spans="9:10" ht="12.75">
      <c r="I300"/>
      <c r="J300"/>
    </row>
    <row r="301" spans="9:10" ht="12.75">
      <c r="I301"/>
      <c r="J301"/>
    </row>
    <row r="302" spans="9:10" ht="12.75">
      <c r="I302"/>
      <c r="J302"/>
    </row>
    <row r="303" spans="9:10" ht="12.75">
      <c r="I303"/>
      <c r="J303"/>
    </row>
    <row r="304" spans="9:10" ht="12.75">
      <c r="I304"/>
      <c r="J304"/>
    </row>
    <row r="305" spans="9:10" ht="12.75">
      <c r="I305"/>
      <c r="J305"/>
    </row>
    <row r="306" spans="9:10" ht="12.75">
      <c r="I306"/>
      <c r="J306"/>
    </row>
    <row r="307" spans="9:10" ht="12.75">
      <c r="I307"/>
      <c r="J307"/>
    </row>
    <row r="308" spans="9:10" ht="12.75">
      <c r="I308"/>
      <c r="J308"/>
    </row>
    <row r="309" spans="9:10" ht="12.75">
      <c r="I309"/>
      <c r="J309"/>
    </row>
    <row r="310" spans="9:10" ht="12.75">
      <c r="I310"/>
      <c r="J310"/>
    </row>
    <row r="311" spans="9:10" ht="12.75">
      <c r="I311"/>
      <c r="J311"/>
    </row>
    <row r="312" spans="9:10" ht="12.75">
      <c r="I312"/>
      <c r="J312"/>
    </row>
    <row r="313" spans="9:10" ht="12.75">
      <c r="I313"/>
      <c r="J313"/>
    </row>
    <row r="314" spans="9:10" ht="12.75">
      <c r="I314"/>
      <c r="J314"/>
    </row>
    <row r="315" spans="9:10" ht="12.75">
      <c r="I315"/>
      <c r="J315"/>
    </row>
    <row r="316" spans="9:10" ht="12.75">
      <c r="I316"/>
      <c r="J316"/>
    </row>
    <row r="317" spans="9:10" ht="12.75">
      <c r="I317"/>
      <c r="J317"/>
    </row>
    <row r="318" spans="9:10" ht="12.75">
      <c r="I318"/>
      <c r="J318"/>
    </row>
    <row r="319" spans="9:10" ht="12.75">
      <c r="I319"/>
      <c r="J319"/>
    </row>
    <row r="320" spans="9:10" ht="12.75">
      <c r="I320"/>
      <c r="J320"/>
    </row>
    <row r="321" spans="9:10" ht="12.75">
      <c r="I321"/>
      <c r="J321"/>
    </row>
    <row r="322" spans="9:10" ht="12.75">
      <c r="I322"/>
      <c r="J322"/>
    </row>
    <row r="323" spans="9:10" ht="12.75">
      <c r="I323"/>
      <c r="J323"/>
    </row>
    <row r="324" spans="9:10" ht="12.75">
      <c r="I324"/>
      <c r="J324"/>
    </row>
    <row r="325" spans="9:10" ht="12.75">
      <c r="I325"/>
      <c r="J325"/>
    </row>
    <row r="326" spans="9:10" ht="12.75">
      <c r="I326"/>
      <c r="J326"/>
    </row>
    <row r="327" spans="9:10" ht="12.75">
      <c r="I327"/>
      <c r="J327"/>
    </row>
    <row r="328" spans="9:10" ht="12.75">
      <c r="I328"/>
      <c r="J328"/>
    </row>
    <row r="329" spans="9:10" ht="12.75">
      <c r="I329"/>
      <c r="J329"/>
    </row>
    <row r="330" spans="9:10" ht="12.75">
      <c r="I330"/>
      <c r="J330"/>
    </row>
    <row r="331" spans="9:10" ht="12.75">
      <c r="I331"/>
      <c r="J331"/>
    </row>
    <row r="332" spans="9:10" ht="12.75">
      <c r="I332"/>
      <c r="J332"/>
    </row>
    <row r="333" spans="9:10" ht="12.75">
      <c r="I333"/>
      <c r="J333"/>
    </row>
    <row r="334" spans="9:10" ht="12.75">
      <c r="I334"/>
      <c r="J334"/>
    </row>
    <row r="335" spans="9:10" ht="12.75">
      <c r="I335"/>
      <c r="J335"/>
    </row>
    <row r="336" spans="9:10" ht="12.75">
      <c r="I336"/>
      <c r="J336"/>
    </row>
    <row r="337" spans="9:10" ht="12.75">
      <c r="I337"/>
      <c r="J337"/>
    </row>
    <row r="338" spans="9:10" ht="12.75">
      <c r="I338"/>
      <c r="J338"/>
    </row>
    <row r="339" spans="9:10" ht="12.75">
      <c r="I339"/>
      <c r="J339"/>
    </row>
    <row r="340" spans="9:10" ht="12.75">
      <c r="I340"/>
      <c r="J340"/>
    </row>
    <row r="341" spans="9:10" ht="12.75">
      <c r="I341"/>
      <c r="J341"/>
    </row>
    <row r="342" spans="9:10" ht="12.75">
      <c r="I342"/>
      <c r="J342"/>
    </row>
    <row r="343" spans="9:10" ht="12.75">
      <c r="I343"/>
      <c r="J343"/>
    </row>
    <row r="344" spans="9:10" ht="12.75">
      <c r="I344"/>
      <c r="J344"/>
    </row>
    <row r="345" spans="9:10" ht="12.75">
      <c r="I345"/>
      <c r="J345"/>
    </row>
    <row r="346" spans="9:10" ht="12.75">
      <c r="I346"/>
      <c r="J346"/>
    </row>
    <row r="347" spans="9:10" ht="12.75">
      <c r="I347"/>
      <c r="J347"/>
    </row>
    <row r="348" spans="9:10" ht="12.75">
      <c r="I348"/>
      <c r="J348"/>
    </row>
    <row r="349" spans="9:10" ht="12.75">
      <c r="I349"/>
      <c r="J349"/>
    </row>
    <row r="350" spans="9:10" ht="12.75">
      <c r="I350"/>
      <c r="J350"/>
    </row>
    <row r="351" spans="9:10" ht="12.75">
      <c r="I351"/>
      <c r="J351"/>
    </row>
    <row r="352" spans="9:10" ht="12.75">
      <c r="I352"/>
      <c r="J352"/>
    </row>
    <row r="353" spans="9:10" ht="12.75">
      <c r="I353"/>
      <c r="J353"/>
    </row>
    <row r="354" spans="9:10" ht="12.75">
      <c r="I354"/>
      <c r="J354"/>
    </row>
    <row r="355" spans="9:10" ht="12.75">
      <c r="I355"/>
      <c r="J355"/>
    </row>
    <row r="356" spans="9:10" ht="12.75">
      <c r="I356"/>
      <c r="J356"/>
    </row>
    <row r="357" spans="9:10" ht="12.75">
      <c r="I357"/>
      <c r="J357"/>
    </row>
    <row r="358" spans="9:10" ht="12.75">
      <c r="I358"/>
      <c r="J358"/>
    </row>
    <row r="359" spans="9:10" ht="12.75">
      <c r="I359"/>
      <c r="J359"/>
    </row>
    <row r="360" spans="9:10" ht="12.75">
      <c r="I360"/>
      <c r="J360"/>
    </row>
    <row r="361" spans="9:10" ht="12.75">
      <c r="I361"/>
      <c r="J361"/>
    </row>
    <row r="362" spans="9:10" ht="12.75">
      <c r="I362"/>
      <c r="J362"/>
    </row>
    <row r="363" spans="9:10" ht="12.75">
      <c r="I363"/>
      <c r="J363"/>
    </row>
    <row r="364" spans="9:10" ht="12.75">
      <c r="I364"/>
      <c r="J364"/>
    </row>
    <row r="365" spans="9:10" ht="12.75">
      <c r="I365"/>
      <c r="J365"/>
    </row>
    <row r="366" spans="9:10" ht="12.75">
      <c r="I366"/>
      <c r="J366"/>
    </row>
    <row r="367" spans="9:10" ht="12.75">
      <c r="I367"/>
      <c r="J367"/>
    </row>
    <row r="368" spans="9:10" ht="12.75">
      <c r="I368"/>
      <c r="J368"/>
    </row>
    <row r="369" spans="9:10" ht="12.75">
      <c r="I369"/>
      <c r="J369"/>
    </row>
    <row r="370" spans="9:10" ht="12.75">
      <c r="I370"/>
      <c r="J370"/>
    </row>
    <row r="371" spans="9:10" ht="12.75">
      <c r="I371"/>
      <c r="J371"/>
    </row>
    <row r="372" spans="9:10" ht="12.75">
      <c r="I372"/>
      <c r="J372"/>
    </row>
    <row r="373" spans="9:10" ht="12.75">
      <c r="I373"/>
      <c r="J373"/>
    </row>
    <row r="374" spans="9:10" ht="12.75">
      <c r="I374"/>
      <c r="J374"/>
    </row>
    <row r="375" spans="9:10" ht="12.75">
      <c r="I375"/>
      <c r="J375"/>
    </row>
    <row r="376" spans="9:10" ht="12.75">
      <c r="I376"/>
      <c r="J376"/>
    </row>
    <row r="377" spans="9:10" ht="12.75">
      <c r="I377"/>
      <c r="J377"/>
    </row>
    <row r="378" spans="9:10" ht="12.75">
      <c r="I378"/>
      <c r="J378"/>
    </row>
    <row r="379" spans="9:10" ht="12.75">
      <c r="I379"/>
      <c r="J379"/>
    </row>
    <row r="380" spans="9:10" ht="12.75">
      <c r="I380"/>
      <c r="J380"/>
    </row>
    <row r="381" spans="9:10" ht="12.75">
      <c r="I381"/>
      <c r="J381"/>
    </row>
    <row r="382" spans="9:10" ht="12.75">
      <c r="I382"/>
      <c r="J382"/>
    </row>
    <row r="383" spans="9:10" ht="12.75">
      <c r="I383"/>
      <c r="J383"/>
    </row>
    <row r="384" spans="9:10" ht="12.75">
      <c r="I384"/>
      <c r="J384"/>
    </row>
    <row r="385" spans="9:10" ht="12.75">
      <c r="I385"/>
      <c r="J385"/>
    </row>
    <row r="386" spans="9:10" ht="12.75">
      <c r="I386"/>
      <c r="J386"/>
    </row>
    <row r="387" spans="9:10" ht="12.75">
      <c r="I387"/>
      <c r="J387"/>
    </row>
    <row r="388" spans="9:10" ht="12.75">
      <c r="I388"/>
      <c r="J388"/>
    </row>
    <row r="389" spans="9:10" ht="12.75">
      <c r="I389"/>
      <c r="J389"/>
    </row>
    <row r="390" spans="9:10" ht="12.75">
      <c r="I390"/>
      <c r="J390"/>
    </row>
    <row r="391" spans="9:10" ht="12.75">
      <c r="I391"/>
      <c r="J391"/>
    </row>
    <row r="392" spans="9:10" ht="12.75">
      <c r="I392"/>
      <c r="J392"/>
    </row>
    <row r="393" spans="9:10" ht="12.75">
      <c r="I393"/>
      <c r="J393"/>
    </row>
    <row r="394" spans="9:10" ht="12.75">
      <c r="I394"/>
      <c r="J394"/>
    </row>
    <row r="395" spans="9:10" ht="12.75">
      <c r="I395"/>
      <c r="J395"/>
    </row>
    <row r="396" spans="9:10" ht="12.75">
      <c r="I396"/>
      <c r="J396"/>
    </row>
    <row r="397" spans="9:10" ht="12.75">
      <c r="I397"/>
      <c r="J397"/>
    </row>
    <row r="398" spans="9:10" ht="12.75">
      <c r="I398"/>
      <c r="J398"/>
    </row>
    <row r="399" spans="9:10" ht="12.75">
      <c r="I399"/>
      <c r="J399"/>
    </row>
    <row r="400" spans="9:10" ht="12.75">
      <c r="I400"/>
      <c r="J400"/>
    </row>
    <row r="401" spans="9:10" ht="12.75">
      <c r="I401"/>
      <c r="J401"/>
    </row>
    <row r="402" spans="9:10" ht="12.75">
      <c r="I402"/>
      <c r="J402"/>
    </row>
    <row r="403" spans="9:10" ht="12.75">
      <c r="I403"/>
      <c r="J403"/>
    </row>
    <row r="404" spans="9:10" ht="12.75">
      <c r="I404"/>
      <c r="J404"/>
    </row>
    <row r="405" spans="9:10" ht="12.75">
      <c r="I405"/>
      <c r="J405"/>
    </row>
    <row r="406" spans="9:10" ht="12.75">
      <c r="I406"/>
      <c r="J406"/>
    </row>
    <row r="407" spans="9:10" ht="12.75">
      <c r="I407"/>
      <c r="J407"/>
    </row>
    <row r="408" spans="9:10" ht="12.75">
      <c r="I408"/>
      <c r="J408"/>
    </row>
    <row r="409" spans="9:10" ht="12.75">
      <c r="I409"/>
      <c r="J409"/>
    </row>
    <row r="410" spans="9:10" ht="12.75">
      <c r="I410"/>
      <c r="J410"/>
    </row>
    <row r="411" spans="9:10" ht="12.75">
      <c r="I411"/>
      <c r="J411"/>
    </row>
    <row r="412" spans="9:10" ht="12.75">
      <c r="I412"/>
      <c r="J412"/>
    </row>
    <row r="413" spans="9:10" ht="12.75">
      <c r="I413"/>
      <c r="J413"/>
    </row>
    <row r="414" spans="9:10" ht="12.75">
      <c r="I414"/>
      <c r="J414"/>
    </row>
    <row r="415" spans="9:10" ht="12.75">
      <c r="I415"/>
      <c r="J415"/>
    </row>
    <row r="416" spans="9:10" ht="12.75">
      <c r="I416"/>
      <c r="J416"/>
    </row>
    <row r="417" spans="9:10" ht="12.75">
      <c r="I417"/>
      <c r="J417"/>
    </row>
    <row r="418" spans="9:10" ht="12.75">
      <c r="I418"/>
      <c r="J418"/>
    </row>
    <row r="419" spans="9:10" ht="12.75">
      <c r="I419"/>
      <c r="J419"/>
    </row>
    <row r="420" spans="9:10" ht="12.75">
      <c r="I420"/>
      <c r="J420"/>
    </row>
    <row r="421" spans="9:10" ht="12.75">
      <c r="I421"/>
      <c r="J421"/>
    </row>
    <row r="422" spans="9:10" ht="12.75">
      <c r="I422"/>
      <c r="J422"/>
    </row>
    <row r="423" spans="9:10" ht="12.75">
      <c r="I423"/>
      <c r="J423"/>
    </row>
    <row r="424" spans="9:10" ht="12.75">
      <c r="I424"/>
      <c r="J424"/>
    </row>
    <row r="425" spans="9:10" ht="12.75">
      <c r="I425"/>
      <c r="J425"/>
    </row>
    <row r="426" spans="9:10" ht="12.75">
      <c r="I426"/>
      <c r="J426"/>
    </row>
    <row r="427" spans="9:10" ht="12.75">
      <c r="I427"/>
      <c r="J427"/>
    </row>
    <row r="428" spans="9:10" ht="12.75">
      <c r="I428"/>
      <c r="J428"/>
    </row>
    <row r="429" spans="9:10" ht="12.75">
      <c r="I429"/>
      <c r="J429"/>
    </row>
  </sheetData>
  <mergeCells count="5">
    <mergeCell ref="A32:F32"/>
    <mergeCell ref="I32:K32"/>
    <mergeCell ref="A1:J4"/>
    <mergeCell ref="A6:E6"/>
    <mergeCell ref="F6:J6"/>
  </mergeCells>
  <printOptions gridLines="1" headings="1"/>
  <pageMargins left="0.5" right="0.5" top="1" bottom="1" header="0.5" footer="0.5"/>
  <pageSetup horizontalDpi="200" verticalDpi="200" orientation="landscape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146"/>
  <sheetViews>
    <sheetView workbookViewId="0" topLeftCell="A1">
      <selection activeCell="B11" sqref="B11"/>
    </sheetView>
  </sheetViews>
  <sheetFormatPr defaultColWidth="9.140625" defaultRowHeight="12.75"/>
  <cols>
    <col min="1" max="1" width="16.28125" style="0" customWidth="1"/>
    <col min="2" max="2" width="14.140625" style="0" customWidth="1"/>
    <col min="3" max="3" width="12.8515625" style="0" customWidth="1"/>
    <col min="4" max="4" width="20.8515625" style="0" customWidth="1"/>
    <col min="5" max="5" width="17.140625" style="0" customWidth="1"/>
    <col min="6" max="6" width="9.28125" style="0" customWidth="1"/>
    <col min="7" max="7" width="10.140625" style="0" customWidth="1"/>
  </cols>
  <sheetData>
    <row r="1" spans="1:8" ht="12.75">
      <c r="A1" s="64" t="s">
        <v>47</v>
      </c>
      <c r="B1" s="69"/>
      <c r="C1" s="69"/>
      <c r="D1" s="69"/>
      <c r="E1" s="8"/>
      <c r="F1" s="8"/>
      <c r="G1" s="8"/>
      <c r="H1" s="8"/>
    </row>
    <row r="2" spans="1:8" ht="12.75">
      <c r="A2" s="69"/>
      <c r="B2" s="69"/>
      <c r="C2" s="69"/>
      <c r="D2" s="69"/>
      <c r="E2" s="8"/>
      <c r="F2" s="8"/>
      <c r="G2" s="8"/>
      <c r="H2" s="8"/>
    </row>
    <row r="3" spans="1:8" ht="12.75" customHeight="1">
      <c r="A3" s="69"/>
      <c r="B3" s="69"/>
      <c r="C3" s="69"/>
      <c r="D3" s="69"/>
      <c r="E3" s="8"/>
      <c r="F3" s="8"/>
      <c r="G3" s="8"/>
      <c r="H3" s="8"/>
    </row>
    <row r="4" spans="1:8" ht="12.75" customHeight="1" thickBot="1">
      <c r="A4" s="66" t="s">
        <v>31</v>
      </c>
      <c r="B4" s="66"/>
      <c r="C4" s="66"/>
      <c r="D4" s="66"/>
      <c r="E4" s="66" t="s">
        <v>9</v>
      </c>
      <c r="F4" s="66"/>
      <c r="G4" s="66"/>
      <c r="H4" s="66"/>
    </row>
    <row r="5" spans="1:8" ht="12.75" customHeight="1">
      <c r="A5" s="25"/>
      <c r="B5" s="25"/>
      <c r="C5" s="25"/>
      <c r="D5" s="25"/>
      <c r="E5" s="25" t="s">
        <v>32</v>
      </c>
      <c r="F5" s="25"/>
      <c r="G5" s="25"/>
      <c r="H5" s="2"/>
    </row>
    <row r="6" spans="1:8" ht="12.75">
      <c r="A6" s="25" t="s">
        <v>30</v>
      </c>
      <c r="B6" s="38">
        <v>30</v>
      </c>
      <c r="C6" s="25" t="s">
        <v>33</v>
      </c>
      <c r="D6" s="25"/>
      <c r="E6" s="25" t="s">
        <v>34</v>
      </c>
      <c r="F6" s="25"/>
      <c r="G6" s="25"/>
      <c r="H6" s="2"/>
    </row>
    <row r="7" spans="1:8" ht="12.75">
      <c r="A7" s="25" t="s">
        <v>29</v>
      </c>
      <c r="B7" s="38">
        <v>10</v>
      </c>
      <c r="C7" s="25" t="s">
        <v>35</v>
      </c>
      <c r="D7" s="25"/>
      <c r="E7" s="25" t="s">
        <v>36</v>
      </c>
      <c r="F7" s="25"/>
      <c r="G7" s="25"/>
      <c r="H7" s="2"/>
    </row>
    <row r="8" spans="1:8" ht="12.75">
      <c r="A8" s="25" t="s">
        <v>37</v>
      </c>
      <c r="B8" s="38">
        <v>80</v>
      </c>
      <c r="C8" s="25" t="s">
        <v>68</v>
      </c>
      <c r="D8" s="25"/>
      <c r="E8" s="25" t="s">
        <v>38</v>
      </c>
      <c r="F8" s="25"/>
      <c r="G8" s="25"/>
      <c r="H8" s="2"/>
    </row>
    <row r="9" spans="1:8" ht="12.75">
      <c r="A9" s="39"/>
      <c r="B9" s="39"/>
      <c r="C9" s="39"/>
      <c r="D9" s="25"/>
      <c r="E9" s="25" t="s">
        <v>39</v>
      </c>
      <c r="F9" s="25"/>
      <c r="G9" s="25"/>
      <c r="H9" s="2"/>
    </row>
    <row r="10" spans="1:8" ht="12.75">
      <c r="A10" s="39" t="s">
        <v>76</v>
      </c>
      <c r="B10" s="39"/>
      <c r="C10" s="39"/>
      <c r="D10" s="25"/>
      <c r="E10" s="25" t="s">
        <v>40</v>
      </c>
      <c r="F10" s="25"/>
      <c r="G10" s="25"/>
      <c r="H10" s="2"/>
    </row>
    <row r="11" spans="1:8" ht="12.75">
      <c r="A11" s="59" t="s">
        <v>77</v>
      </c>
      <c r="B11" s="39">
        <v>1</v>
      </c>
      <c r="C11" s="39"/>
      <c r="D11" s="25"/>
      <c r="E11" s="25" t="s">
        <v>41</v>
      </c>
      <c r="F11" s="25"/>
      <c r="G11" s="25"/>
      <c r="H11" s="2"/>
    </row>
    <row r="12" spans="1:8" ht="12.75">
      <c r="A12" s="59" t="s">
        <v>78</v>
      </c>
      <c r="B12" s="38">
        <v>2</v>
      </c>
      <c r="C12" s="39"/>
      <c r="D12" s="25"/>
      <c r="E12" s="25"/>
      <c r="F12" s="25"/>
      <c r="G12" s="25"/>
      <c r="H12" s="2"/>
    </row>
    <row r="13" spans="1:8" ht="12.75">
      <c r="A13" s="59" t="s">
        <v>79</v>
      </c>
      <c r="B13" s="38">
        <v>4</v>
      </c>
      <c r="C13" s="39"/>
      <c r="D13" s="25"/>
      <c r="E13" s="25"/>
      <c r="F13" s="25"/>
      <c r="G13" s="25"/>
      <c r="H13" s="2"/>
    </row>
    <row r="14" spans="1:8" ht="12.75">
      <c r="A14" s="39"/>
      <c r="B14" s="39"/>
      <c r="C14" s="39"/>
      <c r="D14" s="25"/>
      <c r="E14" s="25"/>
      <c r="F14" s="25"/>
      <c r="G14" s="25"/>
      <c r="H14" s="2"/>
    </row>
    <row r="15" spans="1:8" ht="13.5" thickBot="1">
      <c r="A15" s="40"/>
      <c r="B15" s="40"/>
      <c r="C15" s="40"/>
      <c r="D15" s="41"/>
      <c r="E15" s="41"/>
      <c r="F15" s="41"/>
      <c r="G15" s="41"/>
      <c r="H15" s="41"/>
    </row>
    <row r="16" spans="1:8" ht="14.25" thickBot="1" thickTop="1">
      <c r="A16" s="70" t="s">
        <v>42</v>
      </c>
      <c r="B16" s="71"/>
      <c r="C16" s="71"/>
      <c r="D16" s="71"/>
      <c r="E16" s="71"/>
      <c r="F16" s="9"/>
      <c r="G16" s="9"/>
      <c r="H16" s="9"/>
    </row>
    <row r="17" spans="1:8" ht="12.75">
      <c r="A17" s="42" t="s">
        <v>43</v>
      </c>
      <c r="B17" s="42" t="s">
        <v>44</v>
      </c>
      <c r="C17" s="42" t="s">
        <v>45</v>
      </c>
      <c r="D17" s="42" t="s">
        <v>46</v>
      </c>
      <c r="E17" s="42" t="s">
        <v>48</v>
      </c>
      <c r="F17" s="9"/>
      <c r="G17" s="9"/>
      <c r="H17" s="9"/>
    </row>
    <row r="18" spans="1:8" ht="12.75">
      <c r="A18" s="12">
        <v>0</v>
      </c>
      <c r="B18" s="12">
        <v>0</v>
      </c>
      <c r="C18" s="12">
        <f>INT(((B18*SQRT(Nominal_Pressure))/(Nominal_Speed))^2+0.5)</f>
        <v>0</v>
      </c>
      <c r="D18" s="12">
        <f aca="true" t="shared" si="0" ref="D18:D81">((B18*SQRT(Nominal_Pressure))/(Nominal_Speed))^2</f>
        <v>0</v>
      </c>
      <c r="E18" s="12">
        <f>INT(D18)</f>
        <v>0</v>
      </c>
      <c r="F18" s="9"/>
      <c r="G18" s="9"/>
      <c r="H18" s="9"/>
    </row>
    <row r="19" spans="1:8" ht="12.75">
      <c r="A19" s="12">
        <v>1</v>
      </c>
      <c r="B19" s="12">
        <f>A19*20/128</f>
        <v>0.15625</v>
      </c>
      <c r="C19" s="12">
        <f aca="true" t="shared" si="1" ref="C19:C49">INT(((B19*SQRT(Nominal_Pressure))/(Nominal_Speed))^2+0.5)</f>
        <v>0</v>
      </c>
      <c r="D19" s="12">
        <f t="shared" si="0"/>
        <v>0.00732421875</v>
      </c>
      <c r="E19" s="12">
        <f aca="true" t="shared" si="2" ref="E19:E82">INT(D19)</f>
        <v>0</v>
      </c>
      <c r="F19" s="9"/>
      <c r="G19" s="9"/>
      <c r="H19" s="9"/>
    </row>
    <row r="20" spans="1:8" ht="12.75">
      <c r="A20" s="12">
        <v>2</v>
      </c>
      <c r="B20" s="12">
        <f aca="true" t="shared" si="3" ref="B20:B83">A20*20/128</f>
        <v>0.3125</v>
      </c>
      <c r="C20" s="12">
        <f t="shared" si="1"/>
        <v>0</v>
      </c>
      <c r="D20" s="12">
        <f t="shared" si="0"/>
        <v>0.029296875</v>
      </c>
      <c r="E20" s="12">
        <f t="shared" si="2"/>
        <v>0</v>
      </c>
      <c r="F20" s="9"/>
      <c r="G20" s="9"/>
      <c r="H20" s="9"/>
    </row>
    <row r="21" spans="1:8" ht="12.75">
      <c r="A21" s="12">
        <v>3</v>
      </c>
      <c r="B21" s="12">
        <f t="shared" si="3"/>
        <v>0.46875</v>
      </c>
      <c r="C21" s="12">
        <f t="shared" si="1"/>
        <v>0</v>
      </c>
      <c r="D21" s="12">
        <f t="shared" si="0"/>
        <v>0.06591796875</v>
      </c>
      <c r="E21" s="12">
        <f t="shared" si="2"/>
        <v>0</v>
      </c>
      <c r="F21" s="9"/>
      <c r="G21" s="9"/>
      <c r="H21" s="9"/>
    </row>
    <row r="22" spans="1:8" ht="12.75">
      <c r="A22" s="12">
        <v>4</v>
      </c>
      <c r="B22" s="12">
        <f t="shared" si="3"/>
        <v>0.625</v>
      </c>
      <c r="C22" s="12">
        <f t="shared" si="1"/>
        <v>0</v>
      </c>
      <c r="D22" s="12">
        <f t="shared" si="0"/>
        <v>0.1171875</v>
      </c>
      <c r="E22" s="12">
        <f t="shared" si="2"/>
        <v>0</v>
      </c>
      <c r="F22" s="9"/>
      <c r="G22" s="9"/>
      <c r="H22" s="9"/>
    </row>
    <row r="23" spans="1:8" ht="12.75">
      <c r="A23" s="12">
        <v>5</v>
      </c>
      <c r="B23" s="12">
        <f t="shared" si="3"/>
        <v>0.78125</v>
      </c>
      <c r="C23" s="12">
        <f t="shared" si="1"/>
        <v>0</v>
      </c>
      <c r="D23" s="12">
        <f t="shared" si="0"/>
        <v>0.18310546875000003</v>
      </c>
      <c r="E23" s="12">
        <f t="shared" si="2"/>
        <v>0</v>
      </c>
      <c r="F23" s="9"/>
      <c r="G23" s="9"/>
      <c r="H23" s="9"/>
    </row>
    <row r="24" spans="1:8" ht="12.75">
      <c r="A24" s="12">
        <v>6</v>
      </c>
      <c r="B24" s="12">
        <f t="shared" si="3"/>
        <v>0.9375</v>
      </c>
      <c r="C24" s="12">
        <f t="shared" si="1"/>
        <v>0</v>
      </c>
      <c r="D24" s="12">
        <f t="shared" si="0"/>
        <v>0.263671875</v>
      </c>
      <c r="E24" s="12">
        <f t="shared" si="2"/>
        <v>0</v>
      </c>
      <c r="F24" s="9"/>
      <c r="G24" s="9"/>
      <c r="H24" s="9"/>
    </row>
    <row r="25" spans="1:8" ht="12.75">
      <c r="A25" s="12">
        <v>7</v>
      </c>
      <c r="B25" s="12">
        <f t="shared" si="3"/>
        <v>1.09375</v>
      </c>
      <c r="C25" s="12">
        <f t="shared" si="1"/>
        <v>0</v>
      </c>
      <c r="D25" s="12">
        <f t="shared" si="0"/>
        <v>0.35888671875</v>
      </c>
      <c r="E25" s="12">
        <f t="shared" si="2"/>
        <v>0</v>
      </c>
      <c r="F25" s="9"/>
      <c r="G25" s="9"/>
      <c r="H25" s="9"/>
    </row>
    <row r="26" spans="1:8" ht="12.75">
      <c r="A26" s="12">
        <v>8</v>
      </c>
      <c r="B26" s="12">
        <f t="shared" si="3"/>
        <v>1.25</v>
      </c>
      <c r="C26" s="12">
        <f t="shared" si="1"/>
        <v>0</v>
      </c>
      <c r="D26" s="12">
        <f t="shared" si="0"/>
        <v>0.46875</v>
      </c>
      <c r="E26" s="12">
        <f t="shared" si="2"/>
        <v>0</v>
      </c>
      <c r="F26" s="9"/>
      <c r="G26" s="9"/>
      <c r="H26" s="9"/>
    </row>
    <row r="27" spans="1:8" ht="12.75">
      <c r="A27" s="12">
        <v>9</v>
      </c>
      <c r="B27" s="12">
        <f t="shared" si="3"/>
        <v>1.40625</v>
      </c>
      <c r="C27" s="12">
        <f t="shared" si="1"/>
        <v>1</v>
      </c>
      <c r="D27" s="12">
        <f t="shared" si="0"/>
        <v>0.59326171875</v>
      </c>
      <c r="E27" s="12">
        <f t="shared" si="2"/>
        <v>0</v>
      </c>
      <c r="F27" s="9"/>
      <c r="G27" s="9"/>
      <c r="H27" s="9"/>
    </row>
    <row r="28" spans="1:8" ht="12.75">
      <c r="A28" s="12">
        <v>10</v>
      </c>
      <c r="B28" s="12">
        <f t="shared" si="3"/>
        <v>1.5625</v>
      </c>
      <c r="C28" s="12">
        <f t="shared" si="1"/>
        <v>1</v>
      </c>
      <c r="D28" s="12">
        <f t="shared" si="0"/>
        <v>0.7324218750000001</v>
      </c>
      <c r="E28" s="12">
        <f t="shared" si="2"/>
        <v>0</v>
      </c>
      <c r="F28" s="9"/>
      <c r="G28" s="9"/>
      <c r="H28" s="9"/>
    </row>
    <row r="29" spans="1:8" ht="12.75">
      <c r="A29" s="12">
        <v>11</v>
      </c>
      <c r="B29" s="12">
        <f t="shared" si="3"/>
        <v>1.71875</v>
      </c>
      <c r="C29" s="12">
        <f t="shared" si="1"/>
        <v>1</v>
      </c>
      <c r="D29" s="12">
        <f t="shared" si="0"/>
        <v>0.8862304687500001</v>
      </c>
      <c r="E29" s="12">
        <f t="shared" si="2"/>
        <v>0</v>
      </c>
      <c r="F29" s="9"/>
      <c r="G29" s="9"/>
      <c r="H29" s="9"/>
    </row>
    <row r="30" spans="1:8" ht="12.75">
      <c r="A30" s="12">
        <v>12</v>
      </c>
      <c r="B30" s="12">
        <f t="shared" si="3"/>
        <v>1.875</v>
      </c>
      <c r="C30" s="12">
        <f t="shared" si="1"/>
        <v>1</v>
      </c>
      <c r="D30" s="12">
        <f t="shared" si="0"/>
        <v>1.0546875</v>
      </c>
      <c r="E30" s="12">
        <f t="shared" si="2"/>
        <v>1</v>
      </c>
      <c r="F30" s="9"/>
      <c r="G30" s="9"/>
      <c r="H30" s="9"/>
    </row>
    <row r="31" spans="1:8" ht="12.75">
      <c r="A31" s="12">
        <v>13</v>
      </c>
      <c r="B31" s="12">
        <f t="shared" si="3"/>
        <v>2.03125</v>
      </c>
      <c r="C31" s="12">
        <f t="shared" si="1"/>
        <v>1</v>
      </c>
      <c r="D31" s="12">
        <f t="shared" si="0"/>
        <v>1.23779296875</v>
      </c>
      <c r="E31" s="12">
        <f t="shared" si="2"/>
        <v>1</v>
      </c>
      <c r="F31" s="9"/>
      <c r="G31" s="9"/>
      <c r="H31" s="9"/>
    </row>
    <row r="32" spans="1:8" ht="12.75">
      <c r="A32" s="12">
        <v>14</v>
      </c>
      <c r="B32" s="12">
        <f t="shared" si="3"/>
        <v>2.1875</v>
      </c>
      <c r="C32" s="12">
        <f t="shared" si="1"/>
        <v>1</v>
      </c>
      <c r="D32" s="12">
        <f t="shared" si="0"/>
        <v>1.435546875</v>
      </c>
      <c r="E32" s="12">
        <f t="shared" si="2"/>
        <v>1</v>
      </c>
      <c r="F32" s="9"/>
      <c r="G32" s="9"/>
      <c r="H32" s="9"/>
    </row>
    <row r="33" spans="1:8" ht="12.75">
      <c r="A33" s="12">
        <v>15</v>
      </c>
      <c r="B33" s="12">
        <f t="shared" si="3"/>
        <v>2.34375</v>
      </c>
      <c r="C33" s="12">
        <f t="shared" si="1"/>
        <v>2</v>
      </c>
      <c r="D33" s="12">
        <f t="shared" si="0"/>
        <v>1.64794921875</v>
      </c>
      <c r="E33" s="12">
        <f t="shared" si="2"/>
        <v>1</v>
      </c>
      <c r="F33" s="9"/>
      <c r="G33" s="9"/>
      <c r="H33" s="9"/>
    </row>
    <row r="34" spans="1:8" ht="12.75">
      <c r="A34" s="12">
        <v>16</v>
      </c>
      <c r="B34" s="12">
        <f t="shared" si="3"/>
        <v>2.5</v>
      </c>
      <c r="C34" s="12">
        <f t="shared" si="1"/>
        <v>2</v>
      </c>
      <c r="D34" s="12">
        <f t="shared" si="0"/>
        <v>1.875</v>
      </c>
      <c r="E34" s="12">
        <f t="shared" si="2"/>
        <v>1</v>
      </c>
      <c r="F34" s="9"/>
      <c r="G34" s="9"/>
      <c r="H34" s="9"/>
    </row>
    <row r="35" spans="1:8" ht="12.75">
      <c r="A35" s="12">
        <v>17</v>
      </c>
      <c r="B35" s="12">
        <f t="shared" si="3"/>
        <v>2.65625</v>
      </c>
      <c r="C35" s="12">
        <f t="shared" si="1"/>
        <v>2</v>
      </c>
      <c r="D35" s="12">
        <f t="shared" si="0"/>
        <v>2.11669921875</v>
      </c>
      <c r="E35" s="12">
        <f t="shared" si="2"/>
        <v>2</v>
      </c>
      <c r="F35" s="9"/>
      <c r="G35" s="9"/>
      <c r="H35" s="9"/>
    </row>
    <row r="36" spans="1:8" ht="12.75">
      <c r="A36" s="12">
        <v>18</v>
      </c>
      <c r="B36" s="12">
        <f t="shared" si="3"/>
        <v>2.8125</v>
      </c>
      <c r="C36" s="12">
        <f t="shared" si="1"/>
        <v>2</v>
      </c>
      <c r="D36" s="12">
        <f t="shared" si="0"/>
        <v>2.373046875</v>
      </c>
      <c r="E36" s="12">
        <f t="shared" si="2"/>
        <v>2</v>
      </c>
      <c r="F36" s="9"/>
      <c r="G36" s="9"/>
      <c r="H36" s="9"/>
    </row>
    <row r="37" spans="1:8" ht="12.75">
      <c r="A37" s="12">
        <v>19</v>
      </c>
      <c r="B37" s="12">
        <f t="shared" si="3"/>
        <v>2.96875</v>
      </c>
      <c r="C37" s="12">
        <f t="shared" si="1"/>
        <v>3</v>
      </c>
      <c r="D37" s="12">
        <f t="shared" si="0"/>
        <v>2.64404296875</v>
      </c>
      <c r="E37" s="12">
        <f t="shared" si="2"/>
        <v>2</v>
      </c>
      <c r="F37" s="9"/>
      <c r="G37" s="9"/>
      <c r="H37" s="9"/>
    </row>
    <row r="38" spans="1:8" ht="12.75">
      <c r="A38" s="12">
        <v>20</v>
      </c>
      <c r="B38" s="12">
        <f t="shared" si="3"/>
        <v>3.125</v>
      </c>
      <c r="C38" s="12">
        <f t="shared" si="1"/>
        <v>3</v>
      </c>
      <c r="D38" s="12">
        <f t="shared" si="0"/>
        <v>2.9296875000000004</v>
      </c>
      <c r="E38" s="12">
        <f t="shared" si="2"/>
        <v>2</v>
      </c>
      <c r="F38" s="9"/>
      <c r="G38" s="9"/>
      <c r="H38" s="9"/>
    </row>
    <row r="39" spans="1:8" ht="12.75">
      <c r="A39" s="12">
        <v>21</v>
      </c>
      <c r="B39" s="12">
        <f t="shared" si="3"/>
        <v>3.28125</v>
      </c>
      <c r="C39" s="12">
        <f t="shared" si="1"/>
        <v>3</v>
      </c>
      <c r="D39" s="12">
        <f t="shared" si="0"/>
        <v>3.2299804687499996</v>
      </c>
      <c r="E39" s="12">
        <f t="shared" si="2"/>
        <v>3</v>
      </c>
      <c r="F39" s="9"/>
      <c r="G39" s="9"/>
      <c r="H39" s="9"/>
    </row>
    <row r="40" spans="1:8" ht="12.75">
      <c r="A40" s="12">
        <v>22</v>
      </c>
      <c r="B40" s="12">
        <f t="shared" si="3"/>
        <v>3.4375</v>
      </c>
      <c r="C40" s="12">
        <f t="shared" si="1"/>
        <v>4</v>
      </c>
      <c r="D40" s="12">
        <f t="shared" si="0"/>
        <v>3.5449218750000004</v>
      </c>
      <c r="E40" s="12">
        <f t="shared" si="2"/>
        <v>3</v>
      </c>
      <c r="F40" s="9"/>
      <c r="G40" s="9"/>
      <c r="H40" s="9"/>
    </row>
    <row r="41" spans="1:8" ht="12.75">
      <c r="A41" s="12">
        <v>23</v>
      </c>
      <c r="B41" s="12">
        <f t="shared" si="3"/>
        <v>3.59375</v>
      </c>
      <c r="C41" s="12">
        <f t="shared" si="1"/>
        <v>4</v>
      </c>
      <c r="D41" s="12">
        <f t="shared" si="0"/>
        <v>3.8745117187499996</v>
      </c>
      <c r="E41" s="12">
        <f t="shared" si="2"/>
        <v>3</v>
      </c>
      <c r="F41" s="9"/>
      <c r="G41" s="9"/>
      <c r="H41" s="9"/>
    </row>
    <row r="42" spans="1:8" ht="12.75">
      <c r="A42" s="12">
        <v>24</v>
      </c>
      <c r="B42" s="12">
        <f t="shared" si="3"/>
        <v>3.75</v>
      </c>
      <c r="C42" s="12">
        <f t="shared" si="1"/>
        <v>4</v>
      </c>
      <c r="D42" s="12">
        <f t="shared" si="0"/>
        <v>4.21875</v>
      </c>
      <c r="E42" s="12">
        <f t="shared" si="2"/>
        <v>4</v>
      </c>
      <c r="F42" s="9"/>
      <c r="G42" s="9"/>
      <c r="H42" s="9"/>
    </row>
    <row r="43" spans="1:8" ht="12.75">
      <c r="A43" s="12">
        <v>25</v>
      </c>
      <c r="B43" s="12">
        <f t="shared" si="3"/>
        <v>3.90625</v>
      </c>
      <c r="C43" s="12">
        <f t="shared" si="1"/>
        <v>5</v>
      </c>
      <c r="D43" s="12">
        <f t="shared" si="0"/>
        <v>4.577636718750001</v>
      </c>
      <c r="E43" s="12">
        <f t="shared" si="2"/>
        <v>4</v>
      </c>
      <c r="F43" s="9"/>
      <c r="G43" s="9"/>
      <c r="H43" s="9"/>
    </row>
    <row r="44" spans="1:8" ht="12.75">
      <c r="A44" s="12">
        <v>26</v>
      </c>
      <c r="B44" s="12">
        <f t="shared" si="3"/>
        <v>4.0625</v>
      </c>
      <c r="C44" s="12">
        <f t="shared" si="1"/>
        <v>5</v>
      </c>
      <c r="D44" s="12">
        <f t="shared" si="0"/>
        <v>4.951171875</v>
      </c>
      <c r="E44" s="12">
        <f t="shared" si="2"/>
        <v>4</v>
      </c>
      <c r="F44" s="9"/>
      <c r="G44" s="9"/>
      <c r="H44" s="9"/>
    </row>
    <row r="45" spans="1:8" ht="12.75">
      <c r="A45" s="12">
        <v>27</v>
      </c>
      <c r="B45" s="12">
        <f t="shared" si="3"/>
        <v>4.21875</v>
      </c>
      <c r="C45" s="12">
        <f t="shared" si="1"/>
        <v>5</v>
      </c>
      <c r="D45" s="12">
        <f t="shared" si="0"/>
        <v>5.339355468750001</v>
      </c>
      <c r="E45" s="12">
        <f t="shared" si="2"/>
        <v>5</v>
      </c>
      <c r="F45" s="9"/>
      <c r="G45" s="9"/>
      <c r="H45" s="9"/>
    </row>
    <row r="46" spans="1:8" ht="12.75">
      <c r="A46" s="12">
        <v>28</v>
      </c>
      <c r="B46" s="12">
        <f t="shared" si="3"/>
        <v>4.375</v>
      </c>
      <c r="C46" s="12">
        <f t="shared" si="1"/>
        <v>6</v>
      </c>
      <c r="D46" s="12">
        <f t="shared" si="0"/>
        <v>5.7421875</v>
      </c>
      <c r="E46" s="12">
        <f t="shared" si="2"/>
        <v>5</v>
      </c>
      <c r="F46" s="9"/>
      <c r="G46" s="9"/>
      <c r="H46" s="9"/>
    </row>
    <row r="47" spans="1:8" ht="12.75">
      <c r="A47" s="12">
        <v>29</v>
      </c>
      <c r="B47" s="12">
        <f t="shared" si="3"/>
        <v>4.53125</v>
      </c>
      <c r="C47" s="12">
        <f t="shared" si="1"/>
        <v>6</v>
      </c>
      <c r="D47" s="12">
        <f t="shared" si="0"/>
        <v>6.159667968750001</v>
      </c>
      <c r="E47" s="12">
        <f t="shared" si="2"/>
        <v>6</v>
      </c>
      <c r="F47" s="9"/>
      <c r="G47" s="9"/>
      <c r="H47" s="9"/>
    </row>
    <row r="48" spans="1:8" ht="12.75">
      <c r="A48" s="12">
        <v>30</v>
      </c>
      <c r="B48" s="12">
        <f t="shared" si="3"/>
        <v>4.6875</v>
      </c>
      <c r="C48" s="12">
        <f t="shared" si="1"/>
        <v>7</v>
      </c>
      <c r="D48" s="12">
        <f t="shared" si="0"/>
        <v>6.591796875</v>
      </c>
      <c r="E48" s="12">
        <f t="shared" si="2"/>
        <v>6</v>
      </c>
      <c r="F48" s="9"/>
      <c r="G48" s="9"/>
      <c r="H48" s="9"/>
    </row>
    <row r="49" spans="1:8" ht="12.75">
      <c r="A49" s="12">
        <v>31</v>
      </c>
      <c r="B49" s="12">
        <f t="shared" si="3"/>
        <v>4.84375</v>
      </c>
      <c r="C49" s="12">
        <f t="shared" si="1"/>
        <v>7</v>
      </c>
      <c r="D49" s="12">
        <f t="shared" si="0"/>
        <v>7.038574218749999</v>
      </c>
      <c r="E49" s="12">
        <f t="shared" si="2"/>
        <v>7</v>
      </c>
      <c r="F49" s="9"/>
      <c r="G49" s="9"/>
      <c r="H49" s="9"/>
    </row>
    <row r="50" spans="1:8" ht="12.75">
      <c r="A50" s="12">
        <v>32</v>
      </c>
      <c r="B50" s="12">
        <f t="shared" si="3"/>
        <v>5</v>
      </c>
      <c r="C50" s="12">
        <f aca="true" t="shared" si="4" ref="C50:C113">INT(((B50*SQRT(Nominal_Pressure))/(Nominal_Speed))^2+0.5)</f>
        <v>8</v>
      </c>
      <c r="D50" s="12">
        <f t="shared" si="0"/>
        <v>7.5</v>
      </c>
      <c r="E50" s="12">
        <f t="shared" si="2"/>
        <v>7</v>
      </c>
      <c r="F50" s="9"/>
      <c r="G50" s="9"/>
      <c r="H50" s="9"/>
    </row>
    <row r="51" spans="1:8" ht="12.75">
      <c r="A51" s="12">
        <v>33</v>
      </c>
      <c r="B51" s="12">
        <f t="shared" si="3"/>
        <v>5.15625</v>
      </c>
      <c r="C51" s="12">
        <f t="shared" si="4"/>
        <v>8</v>
      </c>
      <c r="D51" s="12">
        <f t="shared" si="0"/>
        <v>7.976074218749999</v>
      </c>
      <c r="E51" s="12">
        <f t="shared" si="2"/>
        <v>7</v>
      </c>
      <c r="F51" s="9"/>
      <c r="G51" s="9"/>
      <c r="H51" s="9"/>
    </row>
    <row r="52" spans="1:8" ht="12.75">
      <c r="A52" s="12">
        <v>34</v>
      </c>
      <c r="B52" s="12">
        <f t="shared" si="3"/>
        <v>5.3125</v>
      </c>
      <c r="C52" s="12">
        <f t="shared" si="4"/>
        <v>8</v>
      </c>
      <c r="D52" s="12">
        <f t="shared" si="0"/>
        <v>8.466796875</v>
      </c>
      <c r="E52" s="12">
        <f t="shared" si="2"/>
        <v>8</v>
      </c>
      <c r="F52" s="9"/>
      <c r="G52" s="9"/>
      <c r="H52" s="9"/>
    </row>
    <row r="53" spans="1:8" ht="12.75">
      <c r="A53" s="12">
        <v>35</v>
      </c>
      <c r="B53" s="12">
        <f t="shared" si="3"/>
        <v>5.46875</v>
      </c>
      <c r="C53" s="12">
        <f t="shared" si="4"/>
        <v>9</v>
      </c>
      <c r="D53" s="12">
        <f t="shared" si="0"/>
        <v>8.972167968750002</v>
      </c>
      <c r="E53" s="12">
        <f t="shared" si="2"/>
        <v>8</v>
      </c>
      <c r="F53" s="9"/>
      <c r="G53" s="9"/>
      <c r="H53" s="9"/>
    </row>
    <row r="54" spans="1:8" ht="12.75">
      <c r="A54" s="12">
        <v>36</v>
      </c>
      <c r="B54" s="12">
        <f t="shared" si="3"/>
        <v>5.625</v>
      </c>
      <c r="C54" s="12">
        <f t="shared" si="4"/>
        <v>9</v>
      </c>
      <c r="D54" s="12">
        <f t="shared" si="0"/>
        <v>9.4921875</v>
      </c>
      <c r="E54" s="12">
        <f t="shared" si="2"/>
        <v>9</v>
      </c>
      <c r="F54" s="9"/>
      <c r="G54" s="9"/>
      <c r="H54" s="9"/>
    </row>
    <row r="55" spans="1:8" ht="12.75">
      <c r="A55" s="12">
        <v>37</v>
      </c>
      <c r="B55" s="12">
        <f t="shared" si="3"/>
        <v>5.78125</v>
      </c>
      <c r="C55" s="12">
        <f t="shared" si="4"/>
        <v>10</v>
      </c>
      <c r="D55" s="12">
        <f t="shared" si="0"/>
        <v>10.026855468750002</v>
      </c>
      <c r="E55" s="12">
        <f t="shared" si="2"/>
        <v>10</v>
      </c>
      <c r="F55" s="9"/>
      <c r="G55" s="9"/>
      <c r="H55" s="9"/>
    </row>
    <row r="56" spans="1:8" ht="12.75">
      <c r="A56" s="12">
        <v>38</v>
      </c>
      <c r="B56" s="12">
        <f t="shared" si="3"/>
        <v>5.9375</v>
      </c>
      <c r="C56" s="12">
        <f t="shared" si="4"/>
        <v>11</v>
      </c>
      <c r="D56" s="12">
        <f t="shared" si="0"/>
        <v>10.576171875</v>
      </c>
      <c r="E56" s="12">
        <f t="shared" si="2"/>
        <v>10</v>
      </c>
      <c r="F56" s="9"/>
      <c r="G56" s="9"/>
      <c r="H56" s="9"/>
    </row>
    <row r="57" spans="1:8" ht="12.75">
      <c r="A57" s="12">
        <v>39</v>
      </c>
      <c r="B57" s="12">
        <f t="shared" si="3"/>
        <v>6.09375</v>
      </c>
      <c r="C57" s="12">
        <f t="shared" si="4"/>
        <v>11</v>
      </c>
      <c r="D57" s="12">
        <f t="shared" si="0"/>
        <v>11.14013671875</v>
      </c>
      <c r="E57" s="12">
        <f t="shared" si="2"/>
        <v>11</v>
      </c>
      <c r="F57" s="9"/>
      <c r="G57" s="9"/>
      <c r="H57" s="9"/>
    </row>
    <row r="58" spans="1:8" ht="12.75">
      <c r="A58" s="12">
        <v>40</v>
      </c>
      <c r="B58" s="12">
        <f t="shared" si="3"/>
        <v>6.25</v>
      </c>
      <c r="C58" s="12">
        <f t="shared" si="4"/>
        <v>12</v>
      </c>
      <c r="D58" s="12">
        <f t="shared" si="0"/>
        <v>11.718750000000002</v>
      </c>
      <c r="E58" s="12">
        <f t="shared" si="2"/>
        <v>11</v>
      </c>
      <c r="F58" s="9"/>
      <c r="G58" s="9"/>
      <c r="H58" s="9"/>
    </row>
    <row r="59" spans="1:8" ht="12.75">
      <c r="A59" s="12">
        <v>41</v>
      </c>
      <c r="B59" s="12">
        <f t="shared" si="3"/>
        <v>6.40625</v>
      </c>
      <c r="C59" s="12">
        <f t="shared" si="4"/>
        <v>12</v>
      </c>
      <c r="D59" s="12">
        <f t="shared" si="0"/>
        <v>12.312011718750004</v>
      </c>
      <c r="E59" s="12">
        <f t="shared" si="2"/>
        <v>12</v>
      </c>
      <c r="F59" s="9"/>
      <c r="G59" s="9"/>
      <c r="H59" s="9"/>
    </row>
    <row r="60" spans="1:8" ht="12.75">
      <c r="A60" s="12">
        <v>42</v>
      </c>
      <c r="B60" s="12">
        <f t="shared" si="3"/>
        <v>6.5625</v>
      </c>
      <c r="C60" s="12">
        <f t="shared" si="4"/>
        <v>13</v>
      </c>
      <c r="D60" s="12">
        <f t="shared" si="0"/>
        <v>12.919921874999998</v>
      </c>
      <c r="E60" s="12">
        <f t="shared" si="2"/>
        <v>12</v>
      </c>
      <c r="F60" s="9"/>
      <c r="G60" s="9"/>
      <c r="H60" s="9"/>
    </row>
    <row r="61" spans="1:8" ht="12.75">
      <c r="A61" s="12">
        <v>43</v>
      </c>
      <c r="B61" s="12">
        <f t="shared" si="3"/>
        <v>6.71875</v>
      </c>
      <c r="C61" s="12">
        <f t="shared" si="4"/>
        <v>14</v>
      </c>
      <c r="D61" s="12">
        <f t="shared" si="0"/>
        <v>13.54248046875</v>
      </c>
      <c r="E61" s="12">
        <f t="shared" si="2"/>
        <v>13</v>
      </c>
      <c r="F61" s="9"/>
      <c r="G61" s="9"/>
      <c r="H61" s="9"/>
    </row>
    <row r="62" spans="1:8" ht="12.75">
      <c r="A62" s="12">
        <v>44</v>
      </c>
      <c r="B62" s="12">
        <f t="shared" si="3"/>
        <v>6.875</v>
      </c>
      <c r="C62" s="12">
        <f t="shared" si="4"/>
        <v>14</v>
      </c>
      <c r="D62" s="12">
        <f t="shared" si="0"/>
        <v>14.179687500000002</v>
      </c>
      <c r="E62" s="12">
        <f t="shared" si="2"/>
        <v>14</v>
      </c>
      <c r="F62" s="9"/>
      <c r="G62" s="9"/>
      <c r="H62" s="9"/>
    </row>
    <row r="63" spans="1:8" ht="12.75">
      <c r="A63" s="12">
        <v>45</v>
      </c>
      <c r="B63" s="12">
        <f t="shared" si="3"/>
        <v>7.03125</v>
      </c>
      <c r="C63" s="12">
        <f t="shared" si="4"/>
        <v>15</v>
      </c>
      <c r="D63" s="12">
        <f t="shared" si="0"/>
        <v>14.831542968750004</v>
      </c>
      <c r="E63" s="12">
        <f t="shared" si="2"/>
        <v>14</v>
      </c>
      <c r="F63" s="9"/>
      <c r="G63" s="9"/>
      <c r="H63" s="9"/>
    </row>
    <row r="64" spans="1:8" ht="12.75">
      <c r="A64" s="12">
        <v>46</v>
      </c>
      <c r="B64" s="12">
        <f t="shared" si="3"/>
        <v>7.1875</v>
      </c>
      <c r="C64" s="12">
        <f t="shared" si="4"/>
        <v>15</v>
      </c>
      <c r="D64" s="12">
        <f t="shared" si="0"/>
        <v>15.498046874999998</v>
      </c>
      <c r="E64" s="12">
        <f t="shared" si="2"/>
        <v>15</v>
      </c>
      <c r="F64" s="9"/>
      <c r="G64" s="9"/>
      <c r="H64" s="9"/>
    </row>
    <row r="65" spans="1:8" ht="12.75">
      <c r="A65" s="12">
        <v>47</v>
      </c>
      <c r="B65" s="12">
        <f t="shared" si="3"/>
        <v>7.34375</v>
      </c>
      <c r="C65" s="12">
        <f t="shared" si="4"/>
        <v>16</v>
      </c>
      <c r="D65" s="12">
        <f t="shared" si="0"/>
        <v>16.17919921875</v>
      </c>
      <c r="E65" s="12">
        <f t="shared" si="2"/>
        <v>16</v>
      </c>
      <c r="F65" s="9"/>
      <c r="G65" s="9"/>
      <c r="H65" s="9"/>
    </row>
    <row r="66" spans="1:8" ht="12.75">
      <c r="A66" s="12">
        <v>48</v>
      </c>
      <c r="B66" s="12">
        <f t="shared" si="3"/>
        <v>7.5</v>
      </c>
      <c r="C66" s="12">
        <f t="shared" si="4"/>
        <v>17</v>
      </c>
      <c r="D66" s="12">
        <f t="shared" si="0"/>
        <v>16.875</v>
      </c>
      <c r="E66" s="12">
        <f t="shared" si="2"/>
        <v>16</v>
      </c>
      <c r="F66" s="9"/>
      <c r="G66" s="9"/>
      <c r="H66" s="9"/>
    </row>
    <row r="67" spans="1:8" ht="12.75">
      <c r="A67" s="12">
        <v>49</v>
      </c>
      <c r="B67" s="12">
        <f t="shared" si="3"/>
        <v>7.65625</v>
      </c>
      <c r="C67" s="12">
        <f t="shared" si="4"/>
        <v>18</v>
      </c>
      <c r="D67" s="12">
        <f t="shared" si="0"/>
        <v>17.585449218750004</v>
      </c>
      <c r="E67" s="12">
        <f t="shared" si="2"/>
        <v>17</v>
      </c>
      <c r="F67" s="9"/>
      <c r="G67" s="9"/>
      <c r="H67" s="9"/>
    </row>
    <row r="68" spans="1:8" ht="12.75">
      <c r="A68" s="12">
        <v>50</v>
      </c>
      <c r="B68" s="12">
        <f t="shared" si="3"/>
        <v>7.8125</v>
      </c>
      <c r="C68" s="12">
        <f t="shared" si="4"/>
        <v>18</v>
      </c>
      <c r="D68" s="12">
        <f t="shared" si="0"/>
        <v>18.310546875000004</v>
      </c>
      <c r="E68" s="12">
        <f t="shared" si="2"/>
        <v>18</v>
      </c>
      <c r="F68" s="9"/>
      <c r="G68" s="9"/>
      <c r="H68" s="9"/>
    </row>
    <row r="69" spans="1:8" ht="12.75">
      <c r="A69" s="12">
        <v>51</v>
      </c>
      <c r="B69" s="12">
        <f t="shared" si="3"/>
        <v>7.96875</v>
      </c>
      <c r="C69" s="12">
        <f t="shared" si="4"/>
        <v>19</v>
      </c>
      <c r="D69" s="12">
        <f t="shared" si="0"/>
        <v>19.05029296875</v>
      </c>
      <c r="E69" s="12">
        <f t="shared" si="2"/>
        <v>19</v>
      </c>
      <c r="F69" s="9"/>
      <c r="G69" s="9"/>
      <c r="H69" s="9"/>
    </row>
    <row r="70" spans="1:8" ht="12.75">
      <c r="A70" s="12">
        <v>52</v>
      </c>
      <c r="B70" s="12">
        <f t="shared" si="3"/>
        <v>8.125</v>
      </c>
      <c r="C70" s="12">
        <f t="shared" si="4"/>
        <v>20</v>
      </c>
      <c r="D70" s="12">
        <f t="shared" si="0"/>
        <v>19.8046875</v>
      </c>
      <c r="E70" s="12">
        <f t="shared" si="2"/>
        <v>19</v>
      </c>
      <c r="F70" s="9"/>
      <c r="G70" s="9"/>
      <c r="H70" s="9"/>
    </row>
    <row r="71" spans="1:8" ht="12.75">
      <c r="A71" s="12">
        <v>53</v>
      </c>
      <c r="B71" s="12">
        <f t="shared" si="3"/>
        <v>8.28125</v>
      </c>
      <c r="C71" s="12">
        <f t="shared" si="4"/>
        <v>21</v>
      </c>
      <c r="D71" s="12">
        <f t="shared" si="0"/>
        <v>20.573730468749996</v>
      </c>
      <c r="E71" s="12">
        <f t="shared" si="2"/>
        <v>20</v>
      </c>
      <c r="F71" s="9"/>
      <c r="G71" s="9"/>
      <c r="H71" s="9"/>
    </row>
    <row r="72" spans="1:8" ht="12.75">
      <c r="A72" s="12">
        <v>54</v>
      </c>
      <c r="B72" s="12">
        <f t="shared" si="3"/>
        <v>8.4375</v>
      </c>
      <c r="C72" s="12">
        <f t="shared" si="4"/>
        <v>21</v>
      </c>
      <c r="D72" s="12">
        <f t="shared" si="0"/>
        <v>21.357421875000004</v>
      </c>
      <c r="E72" s="12">
        <f t="shared" si="2"/>
        <v>21</v>
      </c>
      <c r="F72" s="9"/>
      <c r="G72" s="9"/>
      <c r="H72" s="9"/>
    </row>
    <row r="73" spans="1:8" ht="12.75">
      <c r="A73" s="12">
        <v>55</v>
      </c>
      <c r="B73" s="12">
        <f t="shared" si="3"/>
        <v>8.59375</v>
      </c>
      <c r="C73" s="12">
        <f t="shared" si="4"/>
        <v>22</v>
      </c>
      <c r="D73" s="12">
        <f t="shared" si="0"/>
        <v>22.15576171875</v>
      </c>
      <c r="E73" s="12">
        <f t="shared" si="2"/>
        <v>22</v>
      </c>
      <c r="F73" s="9"/>
      <c r="G73" s="9"/>
      <c r="H73" s="9"/>
    </row>
    <row r="74" spans="1:8" ht="12.75">
      <c r="A74" s="12">
        <v>56</v>
      </c>
      <c r="B74" s="12">
        <f t="shared" si="3"/>
        <v>8.75</v>
      </c>
      <c r="C74" s="12">
        <f t="shared" si="4"/>
        <v>23</v>
      </c>
      <c r="D74" s="12">
        <f t="shared" si="0"/>
        <v>22.96875</v>
      </c>
      <c r="E74" s="12">
        <f t="shared" si="2"/>
        <v>22</v>
      </c>
      <c r="F74" s="9"/>
      <c r="G74" s="9"/>
      <c r="H74" s="9"/>
    </row>
    <row r="75" spans="1:8" ht="12.75">
      <c r="A75" s="12">
        <v>57</v>
      </c>
      <c r="B75" s="12">
        <f t="shared" si="3"/>
        <v>8.90625</v>
      </c>
      <c r="C75" s="12">
        <f t="shared" si="4"/>
        <v>24</v>
      </c>
      <c r="D75" s="12">
        <f t="shared" si="0"/>
        <v>23.796386718749996</v>
      </c>
      <c r="E75" s="12">
        <f t="shared" si="2"/>
        <v>23</v>
      </c>
      <c r="F75" s="9"/>
      <c r="G75" s="9"/>
      <c r="H75" s="9"/>
    </row>
    <row r="76" spans="1:8" ht="12.75">
      <c r="A76" s="12">
        <v>58</v>
      </c>
      <c r="B76" s="12">
        <f t="shared" si="3"/>
        <v>9.0625</v>
      </c>
      <c r="C76" s="12">
        <f t="shared" si="4"/>
        <v>25</v>
      </c>
      <c r="D76" s="12">
        <f t="shared" si="0"/>
        <v>24.638671875000004</v>
      </c>
      <c r="E76" s="12">
        <f t="shared" si="2"/>
        <v>24</v>
      </c>
      <c r="F76" s="9"/>
      <c r="G76" s="9"/>
      <c r="H76" s="9"/>
    </row>
    <row r="77" spans="1:8" ht="12.75">
      <c r="A77" s="12">
        <v>59</v>
      </c>
      <c r="B77" s="12">
        <f t="shared" si="3"/>
        <v>9.21875</v>
      </c>
      <c r="C77" s="12">
        <f t="shared" si="4"/>
        <v>25</v>
      </c>
      <c r="D77" s="12">
        <f t="shared" si="0"/>
        <v>25.495605468750004</v>
      </c>
      <c r="E77" s="12">
        <f t="shared" si="2"/>
        <v>25</v>
      </c>
      <c r="F77" s="9"/>
      <c r="G77" s="9"/>
      <c r="H77" s="9"/>
    </row>
    <row r="78" spans="1:8" ht="12.75">
      <c r="A78" s="12">
        <v>60</v>
      </c>
      <c r="B78" s="12">
        <f t="shared" si="3"/>
        <v>9.375</v>
      </c>
      <c r="C78" s="12">
        <f t="shared" si="4"/>
        <v>26</v>
      </c>
      <c r="D78" s="12">
        <f t="shared" si="0"/>
        <v>26.3671875</v>
      </c>
      <c r="E78" s="12">
        <f t="shared" si="2"/>
        <v>26</v>
      </c>
      <c r="F78" s="9"/>
      <c r="G78" s="9"/>
      <c r="H78" s="9"/>
    </row>
    <row r="79" spans="1:8" ht="12.75">
      <c r="A79" s="12">
        <v>61</v>
      </c>
      <c r="B79" s="12">
        <f t="shared" si="3"/>
        <v>9.53125</v>
      </c>
      <c r="C79" s="12">
        <f t="shared" si="4"/>
        <v>27</v>
      </c>
      <c r="D79" s="12">
        <f t="shared" si="0"/>
        <v>27.253417968749996</v>
      </c>
      <c r="E79" s="12">
        <f t="shared" si="2"/>
        <v>27</v>
      </c>
      <c r="F79" s="9"/>
      <c r="G79" s="9"/>
      <c r="H79" s="9"/>
    </row>
    <row r="80" spans="1:8" ht="12.75">
      <c r="A80" s="12">
        <v>62</v>
      </c>
      <c r="B80" s="12">
        <f t="shared" si="3"/>
        <v>9.6875</v>
      </c>
      <c r="C80" s="12">
        <f t="shared" si="4"/>
        <v>28</v>
      </c>
      <c r="D80" s="12">
        <f t="shared" si="0"/>
        <v>28.154296874999996</v>
      </c>
      <c r="E80" s="12">
        <f t="shared" si="2"/>
        <v>28</v>
      </c>
      <c r="F80" s="9"/>
      <c r="G80" s="9"/>
      <c r="H80" s="9"/>
    </row>
    <row r="81" spans="1:8" ht="12.75">
      <c r="A81" s="12">
        <v>63</v>
      </c>
      <c r="B81" s="12">
        <f t="shared" si="3"/>
        <v>9.84375</v>
      </c>
      <c r="C81" s="12">
        <f t="shared" si="4"/>
        <v>29</v>
      </c>
      <c r="D81" s="12">
        <f t="shared" si="0"/>
        <v>29.069824218750004</v>
      </c>
      <c r="E81" s="12">
        <f t="shared" si="2"/>
        <v>29</v>
      </c>
      <c r="F81" s="9"/>
      <c r="G81" s="9"/>
      <c r="H81" s="9"/>
    </row>
    <row r="82" spans="1:8" ht="12.75">
      <c r="A82" s="12">
        <v>64</v>
      </c>
      <c r="B82" s="12">
        <f t="shared" si="3"/>
        <v>10</v>
      </c>
      <c r="C82" s="12">
        <f t="shared" si="4"/>
        <v>30</v>
      </c>
      <c r="D82" s="12">
        <f aca="true" t="shared" si="5" ref="D82:D145">((B82*SQRT(Nominal_Pressure))/(Nominal_Speed))^2</f>
        <v>30</v>
      </c>
      <c r="E82" s="12">
        <f t="shared" si="2"/>
        <v>30</v>
      </c>
      <c r="F82" s="9"/>
      <c r="G82" s="9"/>
      <c r="H82" s="9"/>
    </row>
    <row r="83" spans="1:8" ht="12.75">
      <c r="A83" s="12">
        <v>65</v>
      </c>
      <c r="B83" s="12">
        <f t="shared" si="3"/>
        <v>10.15625</v>
      </c>
      <c r="C83" s="12">
        <f t="shared" si="4"/>
        <v>31</v>
      </c>
      <c r="D83" s="12">
        <f t="shared" si="5"/>
        <v>30.944824218750007</v>
      </c>
      <c r="E83" s="12">
        <f aca="true" t="shared" si="6" ref="E83:E146">INT(D83)</f>
        <v>30</v>
      </c>
      <c r="F83" s="9"/>
      <c r="G83" s="9"/>
      <c r="H83" s="9"/>
    </row>
    <row r="84" spans="1:8" ht="12.75">
      <c r="A84" s="12">
        <v>66</v>
      </c>
      <c r="B84" s="12">
        <f aca="true" t="shared" si="7" ref="B84:B146">A84*20/128</f>
        <v>10.3125</v>
      </c>
      <c r="C84" s="12">
        <f t="shared" si="4"/>
        <v>32</v>
      </c>
      <c r="D84" s="12">
        <f t="shared" si="5"/>
        <v>31.904296874999996</v>
      </c>
      <c r="E84" s="12">
        <f t="shared" si="6"/>
        <v>31</v>
      </c>
      <c r="F84" s="9"/>
      <c r="G84" s="9"/>
      <c r="H84" s="9"/>
    </row>
    <row r="85" spans="1:8" ht="12.75">
      <c r="A85" s="12">
        <v>67</v>
      </c>
      <c r="B85" s="12">
        <f t="shared" si="7"/>
        <v>10.46875</v>
      </c>
      <c r="C85" s="12">
        <f t="shared" si="4"/>
        <v>33</v>
      </c>
      <c r="D85" s="12">
        <f t="shared" si="5"/>
        <v>32.87841796875001</v>
      </c>
      <c r="E85" s="12">
        <f t="shared" si="6"/>
        <v>32</v>
      </c>
      <c r="F85" s="9"/>
      <c r="G85" s="9"/>
      <c r="H85" s="9"/>
    </row>
    <row r="86" spans="1:8" ht="12.75">
      <c r="A86" s="12">
        <v>68</v>
      </c>
      <c r="B86" s="12">
        <f t="shared" si="7"/>
        <v>10.625</v>
      </c>
      <c r="C86" s="12">
        <f t="shared" si="4"/>
        <v>34</v>
      </c>
      <c r="D86" s="12">
        <f t="shared" si="5"/>
        <v>33.8671875</v>
      </c>
      <c r="E86" s="12">
        <f t="shared" si="6"/>
        <v>33</v>
      </c>
      <c r="F86" s="9"/>
      <c r="G86" s="9"/>
      <c r="H86" s="9"/>
    </row>
    <row r="87" spans="1:8" ht="12.75">
      <c r="A87" s="12">
        <v>69</v>
      </c>
      <c r="B87" s="12">
        <f t="shared" si="7"/>
        <v>10.78125</v>
      </c>
      <c r="C87" s="12">
        <f t="shared" si="4"/>
        <v>35</v>
      </c>
      <c r="D87" s="12">
        <f t="shared" si="5"/>
        <v>34.87060546875</v>
      </c>
      <c r="E87" s="12">
        <f t="shared" si="6"/>
        <v>34</v>
      </c>
      <c r="F87" s="9"/>
      <c r="G87" s="9"/>
      <c r="H87" s="9"/>
    </row>
    <row r="88" spans="1:8" ht="12.75">
      <c r="A88" s="12">
        <v>70</v>
      </c>
      <c r="B88" s="12">
        <f t="shared" si="7"/>
        <v>10.9375</v>
      </c>
      <c r="C88" s="12">
        <f t="shared" si="4"/>
        <v>36</v>
      </c>
      <c r="D88" s="12">
        <f t="shared" si="5"/>
        <v>35.88867187500001</v>
      </c>
      <c r="E88" s="12">
        <f t="shared" si="6"/>
        <v>35</v>
      </c>
      <c r="F88" s="9"/>
      <c r="G88" s="9"/>
      <c r="H88" s="9"/>
    </row>
    <row r="89" spans="1:8" ht="12.75">
      <c r="A89" s="12">
        <v>71</v>
      </c>
      <c r="B89" s="12">
        <f t="shared" si="7"/>
        <v>11.09375</v>
      </c>
      <c r="C89" s="12">
        <f t="shared" si="4"/>
        <v>37</v>
      </c>
      <c r="D89" s="12">
        <f t="shared" si="5"/>
        <v>36.92138671874999</v>
      </c>
      <c r="E89" s="12">
        <f t="shared" si="6"/>
        <v>36</v>
      </c>
      <c r="F89" s="9"/>
      <c r="G89" s="9"/>
      <c r="H89" s="9"/>
    </row>
    <row r="90" spans="1:8" ht="12.75">
      <c r="A90" s="12">
        <v>72</v>
      </c>
      <c r="B90" s="12">
        <f t="shared" si="7"/>
        <v>11.25</v>
      </c>
      <c r="C90" s="12">
        <f t="shared" si="4"/>
        <v>38</v>
      </c>
      <c r="D90" s="12">
        <f t="shared" si="5"/>
        <v>37.96875</v>
      </c>
      <c r="E90" s="12">
        <f t="shared" si="6"/>
        <v>37</v>
      </c>
      <c r="F90" s="9"/>
      <c r="G90" s="9"/>
      <c r="H90" s="9"/>
    </row>
    <row r="91" spans="1:8" ht="12.75">
      <c r="A91" s="12">
        <v>73</v>
      </c>
      <c r="B91" s="12">
        <f t="shared" si="7"/>
        <v>11.40625</v>
      </c>
      <c r="C91" s="12">
        <f t="shared" si="4"/>
        <v>39</v>
      </c>
      <c r="D91" s="12">
        <f t="shared" si="5"/>
        <v>39.03076171875</v>
      </c>
      <c r="E91" s="12">
        <f t="shared" si="6"/>
        <v>39</v>
      </c>
      <c r="F91" s="9"/>
      <c r="G91" s="9"/>
      <c r="H91" s="9"/>
    </row>
    <row r="92" spans="1:8" ht="12.75">
      <c r="A92" s="12">
        <v>74</v>
      </c>
      <c r="B92" s="12">
        <f t="shared" si="7"/>
        <v>11.5625</v>
      </c>
      <c r="C92" s="12">
        <f t="shared" si="4"/>
        <v>40</v>
      </c>
      <c r="D92" s="12">
        <f t="shared" si="5"/>
        <v>40.10742187500001</v>
      </c>
      <c r="E92" s="12">
        <f t="shared" si="6"/>
        <v>40</v>
      </c>
      <c r="F92" s="9"/>
      <c r="G92" s="9"/>
      <c r="H92" s="9"/>
    </row>
    <row r="93" spans="1:8" ht="12.75">
      <c r="A93" s="12">
        <v>75</v>
      </c>
      <c r="B93" s="12">
        <f t="shared" si="7"/>
        <v>11.71875</v>
      </c>
      <c r="C93" s="12">
        <f t="shared" si="4"/>
        <v>41</v>
      </c>
      <c r="D93" s="12">
        <f t="shared" si="5"/>
        <v>41.19873046874999</v>
      </c>
      <c r="E93" s="12">
        <f t="shared" si="6"/>
        <v>41</v>
      </c>
      <c r="F93" s="9"/>
      <c r="G93" s="9"/>
      <c r="H93" s="9"/>
    </row>
    <row r="94" spans="1:8" ht="12.75">
      <c r="A94" s="12">
        <v>76</v>
      </c>
      <c r="B94" s="12">
        <f t="shared" si="7"/>
        <v>11.875</v>
      </c>
      <c r="C94" s="12">
        <f t="shared" si="4"/>
        <v>42</v>
      </c>
      <c r="D94" s="12">
        <f t="shared" si="5"/>
        <v>42.3046875</v>
      </c>
      <c r="E94" s="12">
        <f t="shared" si="6"/>
        <v>42</v>
      </c>
      <c r="F94" s="9"/>
      <c r="G94" s="9"/>
      <c r="H94" s="9"/>
    </row>
    <row r="95" spans="1:8" ht="12.75">
      <c r="A95" s="12">
        <v>77</v>
      </c>
      <c r="B95" s="12">
        <f t="shared" si="7"/>
        <v>12.03125</v>
      </c>
      <c r="C95" s="12">
        <f t="shared" si="4"/>
        <v>43</v>
      </c>
      <c r="D95" s="12">
        <f t="shared" si="5"/>
        <v>43.42529296875</v>
      </c>
      <c r="E95" s="12">
        <f t="shared" si="6"/>
        <v>43</v>
      </c>
      <c r="F95" s="9"/>
      <c r="G95" s="9"/>
      <c r="H95" s="9"/>
    </row>
    <row r="96" spans="1:8" ht="12.75">
      <c r="A96" s="12">
        <v>78</v>
      </c>
      <c r="B96" s="12">
        <f t="shared" si="7"/>
        <v>12.1875</v>
      </c>
      <c r="C96" s="12">
        <f t="shared" si="4"/>
        <v>45</v>
      </c>
      <c r="D96" s="12">
        <f t="shared" si="5"/>
        <v>44.560546875</v>
      </c>
      <c r="E96" s="12">
        <f t="shared" si="6"/>
        <v>44</v>
      </c>
      <c r="F96" s="9"/>
      <c r="G96" s="9"/>
      <c r="H96" s="9"/>
    </row>
    <row r="97" spans="1:8" ht="12.75">
      <c r="A97" s="12">
        <v>79</v>
      </c>
      <c r="B97" s="12">
        <f t="shared" si="7"/>
        <v>12.34375</v>
      </c>
      <c r="C97" s="12">
        <f t="shared" si="4"/>
        <v>46</v>
      </c>
      <c r="D97" s="12">
        <f t="shared" si="5"/>
        <v>45.71044921875001</v>
      </c>
      <c r="E97" s="12">
        <f t="shared" si="6"/>
        <v>45</v>
      </c>
      <c r="F97" s="9"/>
      <c r="G97" s="9"/>
      <c r="H97" s="9"/>
    </row>
    <row r="98" spans="1:8" ht="12.75">
      <c r="A98" s="12">
        <v>80</v>
      </c>
      <c r="B98" s="12">
        <f t="shared" si="7"/>
        <v>12.5</v>
      </c>
      <c r="C98" s="12">
        <f t="shared" si="4"/>
        <v>47</v>
      </c>
      <c r="D98" s="12">
        <f t="shared" si="5"/>
        <v>46.87500000000001</v>
      </c>
      <c r="E98" s="12">
        <f t="shared" si="6"/>
        <v>46</v>
      </c>
      <c r="F98" s="9"/>
      <c r="G98" s="9"/>
      <c r="H98" s="9"/>
    </row>
    <row r="99" spans="1:8" ht="12.75">
      <c r="A99" s="12">
        <v>81</v>
      </c>
      <c r="B99" s="12">
        <f t="shared" si="7"/>
        <v>12.65625</v>
      </c>
      <c r="C99" s="12">
        <f t="shared" si="4"/>
        <v>48</v>
      </c>
      <c r="D99" s="12">
        <f t="shared" si="5"/>
        <v>48.054199218750014</v>
      </c>
      <c r="E99" s="12">
        <f t="shared" si="6"/>
        <v>48</v>
      </c>
      <c r="F99" s="9"/>
      <c r="G99" s="9"/>
      <c r="H99" s="9"/>
    </row>
    <row r="100" spans="1:8" ht="12.75">
      <c r="A100" s="12">
        <v>82</v>
      </c>
      <c r="B100" s="12">
        <f t="shared" si="7"/>
        <v>12.8125</v>
      </c>
      <c r="C100" s="12">
        <f t="shared" si="4"/>
        <v>49</v>
      </c>
      <c r="D100" s="12">
        <f t="shared" si="5"/>
        <v>49.248046875000014</v>
      </c>
      <c r="E100" s="12">
        <f t="shared" si="6"/>
        <v>49</v>
      </c>
      <c r="F100" s="9"/>
      <c r="G100" s="9"/>
      <c r="H100" s="9"/>
    </row>
    <row r="101" spans="1:8" ht="12.75">
      <c r="A101" s="12">
        <v>83</v>
      </c>
      <c r="B101" s="12">
        <f t="shared" si="7"/>
        <v>12.96875</v>
      </c>
      <c r="C101" s="12">
        <f t="shared" si="4"/>
        <v>50</v>
      </c>
      <c r="D101" s="12">
        <f t="shared" si="5"/>
        <v>50.45654296874999</v>
      </c>
      <c r="E101" s="12">
        <f t="shared" si="6"/>
        <v>50</v>
      </c>
      <c r="F101" s="9"/>
      <c r="G101" s="9"/>
      <c r="H101" s="9"/>
    </row>
    <row r="102" spans="1:8" ht="12.75">
      <c r="A102" s="12">
        <v>84</v>
      </c>
      <c r="B102" s="12">
        <f t="shared" si="7"/>
        <v>13.125</v>
      </c>
      <c r="C102" s="12">
        <f t="shared" si="4"/>
        <v>52</v>
      </c>
      <c r="D102" s="12">
        <f t="shared" si="5"/>
        <v>51.67968749999999</v>
      </c>
      <c r="E102" s="12">
        <f t="shared" si="6"/>
        <v>51</v>
      </c>
      <c r="F102" s="9"/>
      <c r="G102" s="9"/>
      <c r="H102" s="9"/>
    </row>
    <row r="103" spans="1:8" ht="12.75">
      <c r="A103" s="12">
        <v>85</v>
      </c>
      <c r="B103" s="12">
        <f t="shared" si="7"/>
        <v>13.28125</v>
      </c>
      <c r="C103" s="12">
        <f t="shared" si="4"/>
        <v>53</v>
      </c>
      <c r="D103" s="12">
        <f t="shared" si="5"/>
        <v>52.91748046875</v>
      </c>
      <c r="E103" s="12">
        <f t="shared" si="6"/>
        <v>52</v>
      </c>
      <c r="F103" s="9"/>
      <c r="G103" s="9"/>
      <c r="H103" s="9"/>
    </row>
    <row r="104" spans="1:8" ht="12.75">
      <c r="A104" s="12">
        <v>86</v>
      </c>
      <c r="B104" s="12">
        <f t="shared" si="7"/>
        <v>13.4375</v>
      </c>
      <c r="C104" s="12">
        <f t="shared" si="4"/>
        <v>54</v>
      </c>
      <c r="D104" s="12">
        <f t="shared" si="5"/>
        <v>54.169921875</v>
      </c>
      <c r="E104" s="12">
        <f t="shared" si="6"/>
        <v>54</v>
      </c>
      <c r="F104" s="9"/>
      <c r="G104" s="9"/>
      <c r="H104" s="9"/>
    </row>
    <row r="105" spans="1:8" ht="12.75">
      <c r="A105" s="12">
        <v>87</v>
      </c>
      <c r="B105" s="12">
        <f t="shared" si="7"/>
        <v>13.59375</v>
      </c>
      <c r="C105" s="12">
        <f t="shared" si="4"/>
        <v>55</v>
      </c>
      <c r="D105" s="12">
        <f t="shared" si="5"/>
        <v>55.43701171874999</v>
      </c>
      <c r="E105" s="12">
        <f t="shared" si="6"/>
        <v>55</v>
      </c>
      <c r="F105" s="9"/>
      <c r="G105" s="9"/>
      <c r="H105" s="9"/>
    </row>
    <row r="106" spans="1:8" ht="12.75">
      <c r="A106" s="12">
        <v>88</v>
      </c>
      <c r="B106" s="12">
        <f t="shared" si="7"/>
        <v>13.75</v>
      </c>
      <c r="C106" s="12">
        <f t="shared" si="4"/>
        <v>57</v>
      </c>
      <c r="D106" s="12">
        <f t="shared" si="5"/>
        <v>56.71875000000001</v>
      </c>
      <c r="E106" s="12">
        <f t="shared" si="6"/>
        <v>56</v>
      </c>
      <c r="F106" s="9"/>
      <c r="G106" s="9"/>
      <c r="H106" s="9"/>
    </row>
    <row r="107" spans="1:8" ht="12.75">
      <c r="A107" s="12">
        <v>89</v>
      </c>
      <c r="B107" s="12">
        <f t="shared" si="7"/>
        <v>13.90625</v>
      </c>
      <c r="C107" s="12">
        <f t="shared" si="4"/>
        <v>58</v>
      </c>
      <c r="D107" s="12">
        <f t="shared" si="5"/>
        <v>58.01513671875</v>
      </c>
      <c r="E107" s="12">
        <f t="shared" si="6"/>
        <v>58</v>
      </c>
      <c r="F107" s="9"/>
      <c r="G107" s="9"/>
      <c r="H107" s="9"/>
    </row>
    <row r="108" spans="1:8" ht="12.75">
      <c r="A108" s="12">
        <v>90</v>
      </c>
      <c r="B108" s="12">
        <f t="shared" si="7"/>
        <v>14.0625</v>
      </c>
      <c r="C108" s="12">
        <f t="shared" si="4"/>
        <v>59</v>
      </c>
      <c r="D108" s="12">
        <f t="shared" si="5"/>
        <v>59.326171875000014</v>
      </c>
      <c r="E108" s="12">
        <f t="shared" si="6"/>
        <v>59</v>
      </c>
      <c r="F108" s="9"/>
      <c r="G108" s="9"/>
      <c r="H108" s="9"/>
    </row>
    <row r="109" spans="1:8" ht="12.75">
      <c r="A109" s="12">
        <v>91</v>
      </c>
      <c r="B109" s="12">
        <f t="shared" si="7"/>
        <v>14.21875</v>
      </c>
      <c r="C109" s="12">
        <f t="shared" si="4"/>
        <v>61</v>
      </c>
      <c r="D109" s="12">
        <f t="shared" si="5"/>
        <v>60.65185546875001</v>
      </c>
      <c r="E109" s="12">
        <f t="shared" si="6"/>
        <v>60</v>
      </c>
      <c r="F109" s="9"/>
      <c r="G109" s="9"/>
      <c r="H109" s="9"/>
    </row>
    <row r="110" spans="1:8" ht="12.75">
      <c r="A110" s="12">
        <v>92</v>
      </c>
      <c r="B110" s="12">
        <f t="shared" si="7"/>
        <v>14.375</v>
      </c>
      <c r="C110" s="12">
        <f t="shared" si="4"/>
        <v>62</v>
      </c>
      <c r="D110" s="12">
        <f t="shared" si="5"/>
        <v>61.99218749999999</v>
      </c>
      <c r="E110" s="12">
        <f t="shared" si="6"/>
        <v>61</v>
      </c>
      <c r="F110" s="9"/>
      <c r="G110" s="9"/>
      <c r="H110" s="9"/>
    </row>
    <row r="111" spans="1:8" ht="12.75">
      <c r="A111" s="12">
        <v>93</v>
      </c>
      <c r="B111" s="12">
        <f t="shared" si="7"/>
        <v>14.53125</v>
      </c>
      <c r="C111" s="12">
        <f t="shared" si="4"/>
        <v>63</v>
      </c>
      <c r="D111" s="12">
        <f t="shared" si="5"/>
        <v>63.34716796874999</v>
      </c>
      <c r="E111" s="12">
        <f t="shared" si="6"/>
        <v>63</v>
      </c>
      <c r="F111" s="9"/>
      <c r="G111" s="9"/>
      <c r="H111" s="9"/>
    </row>
    <row r="112" spans="1:8" ht="12.75">
      <c r="A112" s="12">
        <v>94</v>
      </c>
      <c r="B112" s="12">
        <f t="shared" si="7"/>
        <v>14.6875</v>
      </c>
      <c r="C112" s="12">
        <f t="shared" si="4"/>
        <v>65</v>
      </c>
      <c r="D112" s="12">
        <f t="shared" si="5"/>
        <v>64.716796875</v>
      </c>
      <c r="E112" s="12">
        <f t="shared" si="6"/>
        <v>64</v>
      </c>
      <c r="F112" s="9"/>
      <c r="G112" s="9"/>
      <c r="H112" s="9"/>
    </row>
    <row r="113" spans="1:8" ht="12.75">
      <c r="A113" s="12">
        <v>95</v>
      </c>
      <c r="B113" s="12">
        <f t="shared" si="7"/>
        <v>14.84375</v>
      </c>
      <c r="C113" s="12">
        <f t="shared" si="4"/>
        <v>66</v>
      </c>
      <c r="D113" s="12">
        <f t="shared" si="5"/>
        <v>66.10107421875</v>
      </c>
      <c r="E113" s="12">
        <f t="shared" si="6"/>
        <v>66</v>
      </c>
      <c r="F113" s="9"/>
      <c r="G113" s="9"/>
      <c r="H113" s="9"/>
    </row>
    <row r="114" spans="1:8" ht="12.75">
      <c r="A114" s="12">
        <v>96</v>
      </c>
      <c r="B114" s="12">
        <f t="shared" si="7"/>
        <v>15</v>
      </c>
      <c r="C114" s="12">
        <f aca="true" t="shared" si="8" ref="C114:C146">INT(((B114*SQRT(Nominal_Pressure))/(Nominal_Speed))^2+0.5)</f>
        <v>68</v>
      </c>
      <c r="D114" s="12">
        <f t="shared" si="5"/>
        <v>67.5</v>
      </c>
      <c r="E114" s="12">
        <f t="shared" si="6"/>
        <v>67</v>
      </c>
      <c r="F114" s="9"/>
      <c r="G114" s="9"/>
      <c r="H114" s="9"/>
    </row>
    <row r="115" spans="1:8" ht="12.75">
      <c r="A115" s="12">
        <v>97</v>
      </c>
      <c r="B115" s="12">
        <f t="shared" si="7"/>
        <v>15.15625</v>
      </c>
      <c r="C115" s="12">
        <f t="shared" si="8"/>
        <v>69</v>
      </c>
      <c r="D115" s="12">
        <f t="shared" si="5"/>
        <v>68.91357421874999</v>
      </c>
      <c r="E115" s="12">
        <f t="shared" si="6"/>
        <v>68</v>
      </c>
      <c r="F115" s="9"/>
      <c r="G115" s="9"/>
      <c r="H115" s="9"/>
    </row>
    <row r="116" spans="1:8" ht="12.75">
      <c r="A116" s="12">
        <v>98</v>
      </c>
      <c r="B116" s="12">
        <f t="shared" si="7"/>
        <v>15.3125</v>
      </c>
      <c r="C116" s="12">
        <f t="shared" si="8"/>
        <v>70</v>
      </c>
      <c r="D116" s="12">
        <f t="shared" si="5"/>
        <v>70.34179687500001</v>
      </c>
      <c r="E116" s="12">
        <f t="shared" si="6"/>
        <v>70</v>
      </c>
      <c r="F116" s="9"/>
      <c r="G116" s="9"/>
      <c r="H116" s="9"/>
    </row>
    <row r="117" spans="1:8" ht="12.75">
      <c r="A117" s="12">
        <v>99</v>
      </c>
      <c r="B117" s="12">
        <f t="shared" si="7"/>
        <v>15.46875</v>
      </c>
      <c r="C117" s="12">
        <f t="shared" si="8"/>
        <v>72</v>
      </c>
      <c r="D117" s="12">
        <f t="shared" si="5"/>
        <v>71.78466796875001</v>
      </c>
      <c r="E117" s="12">
        <f t="shared" si="6"/>
        <v>71</v>
      </c>
      <c r="F117" s="9"/>
      <c r="G117" s="9"/>
      <c r="H117" s="9"/>
    </row>
    <row r="118" spans="1:8" ht="12.75">
      <c r="A118" s="12">
        <v>100</v>
      </c>
      <c r="B118" s="12">
        <f t="shared" si="7"/>
        <v>15.625</v>
      </c>
      <c r="C118" s="12">
        <f t="shared" si="8"/>
        <v>73</v>
      </c>
      <c r="D118" s="12">
        <f t="shared" si="5"/>
        <v>73.24218750000001</v>
      </c>
      <c r="E118" s="12">
        <f t="shared" si="6"/>
        <v>73</v>
      </c>
      <c r="F118" s="9"/>
      <c r="G118" s="9"/>
      <c r="H118" s="9"/>
    </row>
    <row r="119" spans="1:8" ht="12.75">
      <c r="A119" s="12">
        <v>101</v>
      </c>
      <c r="B119" s="12">
        <f t="shared" si="7"/>
        <v>15.78125</v>
      </c>
      <c r="C119" s="12">
        <f t="shared" si="8"/>
        <v>75</v>
      </c>
      <c r="D119" s="12">
        <f t="shared" si="5"/>
        <v>74.71435546875</v>
      </c>
      <c r="E119" s="12">
        <f t="shared" si="6"/>
        <v>74</v>
      </c>
      <c r="F119" s="9"/>
      <c r="G119" s="9"/>
      <c r="H119" s="9"/>
    </row>
    <row r="120" spans="1:8" ht="12.75">
      <c r="A120" s="12">
        <v>102</v>
      </c>
      <c r="B120" s="12">
        <f t="shared" si="7"/>
        <v>15.9375</v>
      </c>
      <c r="C120" s="12">
        <f t="shared" si="8"/>
        <v>76</v>
      </c>
      <c r="D120" s="12">
        <f t="shared" si="5"/>
        <v>76.201171875</v>
      </c>
      <c r="E120" s="12">
        <f t="shared" si="6"/>
        <v>76</v>
      </c>
      <c r="F120" s="9"/>
      <c r="G120" s="9"/>
      <c r="H120" s="9"/>
    </row>
    <row r="121" spans="1:8" ht="12.75">
      <c r="A121" s="12">
        <v>103</v>
      </c>
      <c r="B121" s="12">
        <f t="shared" si="7"/>
        <v>16.09375</v>
      </c>
      <c r="C121" s="12">
        <f t="shared" si="8"/>
        <v>78</v>
      </c>
      <c r="D121" s="12">
        <f t="shared" si="5"/>
        <v>77.70263671875</v>
      </c>
      <c r="E121" s="12">
        <f t="shared" si="6"/>
        <v>77</v>
      </c>
      <c r="F121" s="9"/>
      <c r="G121" s="9"/>
      <c r="H121" s="9"/>
    </row>
    <row r="122" spans="1:8" ht="12.75">
      <c r="A122" s="12">
        <v>104</v>
      </c>
      <c r="B122" s="12">
        <f t="shared" si="7"/>
        <v>16.25</v>
      </c>
      <c r="C122" s="12">
        <f t="shared" si="8"/>
        <v>79</v>
      </c>
      <c r="D122" s="12">
        <f t="shared" si="5"/>
        <v>79.21875</v>
      </c>
      <c r="E122" s="12">
        <f t="shared" si="6"/>
        <v>79</v>
      </c>
      <c r="F122" s="9"/>
      <c r="G122" s="9"/>
      <c r="H122" s="9"/>
    </row>
    <row r="123" spans="1:8" ht="12.75">
      <c r="A123" s="12">
        <v>105</v>
      </c>
      <c r="B123" s="12">
        <f t="shared" si="7"/>
        <v>16.40625</v>
      </c>
      <c r="C123" s="12">
        <f t="shared" si="8"/>
        <v>81</v>
      </c>
      <c r="D123" s="12">
        <f t="shared" si="5"/>
        <v>80.74951171874999</v>
      </c>
      <c r="E123" s="12">
        <f t="shared" si="6"/>
        <v>80</v>
      </c>
      <c r="F123" s="9"/>
      <c r="G123" s="9"/>
      <c r="H123" s="9"/>
    </row>
    <row r="124" spans="1:8" ht="12.75">
      <c r="A124" s="12">
        <v>106</v>
      </c>
      <c r="B124" s="12">
        <f t="shared" si="7"/>
        <v>16.5625</v>
      </c>
      <c r="C124" s="12">
        <f t="shared" si="8"/>
        <v>82</v>
      </c>
      <c r="D124" s="12">
        <f t="shared" si="5"/>
        <v>82.29492187499999</v>
      </c>
      <c r="E124" s="12">
        <f t="shared" si="6"/>
        <v>82</v>
      </c>
      <c r="F124" s="9"/>
      <c r="G124" s="9"/>
      <c r="H124" s="9"/>
    </row>
    <row r="125" spans="1:8" ht="12.75">
      <c r="A125" s="12">
        <v>107</v>
      </c>
      <c r="B125" s="12">
        <f t="shared" si="7"/>
        <v>16.71875</v>
      </c>
      <c r="C125" s="12">
        <f t="shared" si="8"/>
        <v>84</v>
      </c>
      <c r="D125" s="12">
        <f t="shared" si="5"/>
        <v>83.85498046875001</v>
      </c>
      <c r="E125" s="12">
        <f t="shared" si="6"/>
        <v>83</v>
      </c>
      <c r="F125" s="9"/>
      <c r="G125" s="9"/>
      <c r="H125" s="9"/>
    </row>
    <row r="126" spans="1:8" ht="12.75">
      <c r="A126" s="12">
        <v>108</v>
      </c>
      <c r="B126" s="12">
        <f t="shared" si="7"/>
        <v>16.875</v>
      </c>
      <c r="C126" s="12">
        <f t="shared" si="8"/>
        <v>85</v>
      </c>
      <c r="D126" s="12">
        <f t="shared" si="5"/>
        <v>85.42968750000001</v>
      </c>
      <c r="E126" s="12">
        <f t="shared" si="6"/>
        <v>85</v>
      </c>
      <c r="F126" s="9"/>
      <c r="G126" s="9"/>
      <c r="H126" s="9"/>
    </row>
    <row r="127" spans="1:8" ht="12.75">
      <c r="A127" s="12">
        <v>109</v>
      </c>
      <c r="B127" s="12">
        <f t="shared" si="7"/>
        <v>17.03125</v>
      </c>
      <c r="C127" s="12">
        <f t="shared" si="8"/>
        <v>87</v>
      </c>
      <c r="D127" s="12">
        <f t="shared" si="5"/>
        <v>87.01904296875001</v>
      </c>
      <c r="E127" s="12">
        <f t="shared" si="6"/>
        <v>87</v>
      </c>
      <c r="F127" s="9"/>
      <c r="G127" s="9"/>
      <c r="H127" s="9"/>
    </row>
    <row r="128" spans="1:8" ht="12.75">
      <c r="A128" s="12">
        <v>110</v>
      </c>
      <c r="B128" s="12">
        <f t="shared" si="7"/>
        <v>17.1875</v>
      </c>
      <c r="C128" s="12">
        <f t="shared" si="8"/>
        <v>89</v>
      </c>
      <c r="D128" s="12">
        <f t="shared" si="5"/>
        <v>88.623046875</v>
      </c>
      <c r="E128" s="12">
        <f t="shared" si="6"/>
        <v>88</v>
      </c>
      <c r="F128" s="9"/>
      <c r="G128" s="9"/>
      <c r="H128" s="9"/>
    </row>
    <row r="129" spans="1:8" ht="12.75">
      <c r="A129" s="12">
        <v>111</v>
      </c>
      <c r="B129" s="12">
        <f t="shared" si="7"/>
        <v>17.34375</v>
      </c>
      <c r="C129" s="12">
        <f t="shared" si="8"/>
        <v>90</v>
      </c>
      <c r="D129" s="12">
        <f t="shared" si="5"/>
        <v>90.24169921875</v>
      </c>
      <c r="E129" s="12">
        <f t="shared" si="6"/>
        <v>90</v>
      </c>
      <c r="F129" s="9"/>
      <c r="G129" s="9"/>
      <c r="H129" s="9"/>
    </row>
    <row r="130" spans="1:8" ht="12.75">
      <c r="A130" s="12">
        <v>112</v>
      </c>
      <c r="B130" s="12">
        <f t="shared" si="7"/>
        <v>17.5</v>
      </c>
      <c r="C130" s="12">
        <f t="shared" si="8"/>
        <v>92</v>
      </c>
      <c r="D130" s="12">
        <f t="shared" si="5"/>
        <v>91.875</v>
      </c>
      <c r="E130" s="12">
        <f t="shared" si="6"/>
        <v>91</v>
      </c>
      <c r="F130" s="9"/>
      <c r="G130" s="9"/>
      <c r="H130" s="9"/>
    </row>
    <row r="131" spans="1:8" ht="12.75">
      <c r="A131" s="12">
        <v>113</v>
      </c>
      <c r="B131" s="12">
        <f t="shared" si="7"/>
        <v>17.65625</v>
      </c>
      <c r="C131" s="12">
        <f t="shared" si="8"/>
        <v>94</v>
      </c>
      <c r="D131" s="12">
        <f t="shared" si="5"/>
        <v>93.52294921875</v>
      </c>
      <c r="E131" s="12">
        <f t="shared" si="6"/>
        <v>93</v>
      </c>
      <c r="F131" s="9"/>
      <c r="G131" s="9"/>
      <c r="H131" s="9"/>
    </row>
    <row r="132" spans="1:8" ht="12.75">
      <c r="A132" s="12">
        <v>114</v>
      </c>
      <c r="B132" s="12">
        <f t="shared" si="7"/>
        <v>17.8125</v>
      </c>
      <c r="C132" s="12">
        <f t="shared" si="8"/>
        <v>95</v>
      </c>
      <c r="D132" s="12">
        <f t="shared" si="5"/>
        <v>95.18554687499999</v>
      </c>
      <c r="E132" s="12">
        <f t="shared" si="6"/>
        <v>95</v>
      </c>
      <c r="F132" s="9"/>
      <c r="G132" s="9"/>
      <c r="H132" s="9"/>
    </row>
    <row r="133" spans="1:8" ht="12.75">
      <c r="A133" s="12">
        <v>115</v>
      </c>
      <c r="B133" s="12">
        <f t="shared" si="7"/>
        <v>17.96875</v>
      </c>
      <c r="C133" s="12">
        <f t="shared" si="8"/>
        <v>97</v>
      </c>
      <c r="D133" s="12">
        <f t="shared" si="5"/>
        <v>96.86279296874999</v>
      </c>
      <c r="E133" s="12">
        <f t="shared" si="6"/>
        <v>96</v>
      </c>
      <c r="F133" s="9"/>
      <c r="G133" s="9"/>
      <c r="H133" s="9"/>
    </row>
    <row r="134" spans="1:8" ht="12.75">
      <c r="A134" s="12">
        <v>116</v>
      </c>
      <c r="B134" s="12">
        <f t="shared" si="7"/>
        <v>18.125</v>
      </c>
      <c r="C134" s="12">
        <f t="shared" si="8"/>
        <v>99</v>
      </c>
      <c r="D134" s="12">
        <f t="shared" si="5"/>
        <v>98.55468750000001</v>
      </c>
      <c r="E134" s="12">
        <f t="shared" si="6"/>
        <v>98</v>
      </c>
      <c r="F134" s="9"/>
      <c r="G134" s="9"/>
      <c r="H134" s="9"/>
    </row>
    <row r="135" spans="1:8" ht="12.75">
      <c r="A135" s="12">
        <v>117</v>
      </c>
      <c r="B135" s="12">
        <f t="shared" si="7"/>
        <v>18.28125</v>
      </c>
      <c r="C135" s="12">
        <f t="shared" si="8"/>
        <v>100</v>
      </c>
      <c r="D135" s="12">
        <f t="shared" si="5"/>
        <v>100.26123046875001</v>
      </c>
      <c r="E135" s="12">
        <f t="shared" si="6"/>
        <v>100</v>
      </c>
      <c r="F135" s="9"/>
      <c r="G135" s="9"/>
      <c r="H135" s="9"/>
    </row>
    <row r="136" spans="1:8" ht="12.75">
      <c r="A136" s="12">
        <v>118</v>
      </c>
      <c r="B136" s="12">
        <f t="shared" si="7"/>
        <v>18.4375</v>
      </c>
      <c r="C136" s="12">
        <f t="shared" si="8"/>
        <v>102</v>
      </c>
      <c r="D136" s="12">
        <f t="shared" si="5"/>
        <v>101.98242187500001</v>
      </c>
      <c r="E136" s="12">
        <f t="shared" si="6"/>
        <v>101</v>
      </c>
      <c r="F136" s="9"/>
      <c r="G136" s="9"/>
      <c r="H136" s="9"/>
    </row>
    <row r="137" spans="1:8" ht="12.75">
      <c r="A137" s="12">
        <v>119</v>
      </c>
      <c r="B137" s="12">
        <f t="shared" si="7"/>
        <v>18.59375</v>
      </c>
      <c r="C137" s="12">
        <f t="shared" si="8"/>
        <v>104</v>
      </c>
      <c r="D137" s="12">
        <f t="shared" si="5"/>
        <v>103.71826171875</v>
      </c>
      <c r="E137" s="12">
        <f t="shared" si="6"/>
        <v>103</v>
      </c>
      <c r="F137" s="9"/>
      <c r="G137" s="9"/>
      <c r="H137" s="9"/>
    </row>
    <row r="138" spans="1:8" ht="12.75">
      <c r="A138" s="12">
        <v>120</v>
      </c>
      <c r="B138" s="12">
        <f t="shared" si="7"/>
        <v>18.75</v>
      </c>
      <c r="C138" s="12">
        <f t="shared" si="8"/>
        <v>105</v>
      </c>
      <c r="D138" s="12">
        <f t="shared" si="5"/>
        <v>105.46875</v>
      </c>
      <c r="E138" s="12">
        <f t="shared" si="6"/>
        <v>105</v>
      </c>
      <c r="F138" s="9"/>
      <c r="G138" s="9"/>
      <c r="H138" s="9"/>
    </row>
    <row r="139" spans="1:8" ht="12.75">
      <c r="A139" s="12">
        <v>121</v>
      </c>
      <c r="B139" s="12">
        <f t="shared" si="7"/>
        <v>18.90625</v>
      </c>
      <c r="C139" s="12">
        <f t="shared" si="8"/>
        <v>107</v>
      </c>
      <c r="D139" s="12">
        <f t="shared" si="5"/>
        <v>107.23388671875</v>
      </c>
      <c r="E139" s="12">
        <f t="shared" si="6"/>
        <v>107</v>
      </c>
      <c r="F139" s="9"/>
      <c r="G139" s="9"/>
      <c r="H139" s="9"/>
    </row>
    <row r="140" spans="1:8" ht="12.75">
      <c r="A140" s="12">
        <v>122</v>
      </c>
      <c r="B140" s="12">
        <f t="shared" si="7"/>
        <v>19.0625</v>
      </c>
      <c r="C140" s="12">
        <f t="shared" si="8"/>
        <v>109</v>
      </c>
      <c r="D140" s="12">
        <f t="shared" si="5"/>
        <v>109.01367187499999</v>
      </c>
      <c r="E140" s="12">
        <f t="shared" si="6"/>
        <v>109</v>
      </c>
      <c r="F140" s="9"/>
      <c r="G140" s="9"/>
      <c r="H140" s="9"/>
    </row>
    <row r="141" spans="1:8" ht="12.75">
      <c r="A141" s="12">
        <v>123</v>
      </c>
      <c r="B141" s="12">
        <f t="shared" si="7"/>
        <v>19.21875</v>
      </c>
      <c r="C141" s="12">
        <f t="shared" si="8"/>
        <v>111</v>
      </c>
      <c r="D141" s="12">
        <f t="shared" si="5"/>
        <v>110.80810546874999</v>
      </c>
      <c r="E141" s="12">
        <f t="shared" si="6"/>
        <v>110</v>
      </c>
      <c r="F141" s="9"/>
      <c r="G141" s="9"/>
      <c r="H141" s="9"/>
    </row>
    <row r="142" spans="1:8" ht="12.75">
      <c r="A142" s="12">
        <v>124</v>
      </c>
      <c r="B142" s="12">
        <f t="shared" si="7"/>
        <v>19.375</v>
      </c>
      <c r="C142" s="12">
        <f t="shared" si="8"/>
        <v>113</v>
      </c>
      <c r="D142" s="12">
        <f t="shared" si="5"/>
        <v>112.61718749999999</v>
      </c>
      <c r="E142" s="12">
        <f t="shared" si="6"/>
        <v>112</v>
      </c>
      <c r="F142" s="9"/>
      <c r="G142" s="9"/>
      <c r="H142" s="9"/>
    </row>
    <row r="143" spans="1:8" ht="12.75">
      <c r="A143" s="12">
        <v>125</v>
      </c>
      <c r="B143" s="12">
        <f t="shared" si="7"/>
        <v>19.53125</v>
      </c>
      <c r="C143" s="12">
        <f t="shared" si="8"/>
        <v>114</v>
      </c>
      <c r="D143" s="12">
        <f t="shared" si="5"/>
        <v>114.44091796875001</v>
      </c>
      <c r="E143" s="12">
        <f t="shared" si="6"/>
        <v>114</v>
      </c>
      <c r="F143" s="9"/>
      <c r="G143" s="9"/>
      <c r="H143" s="9"/>
    </row>
    <row r="144" spans="1:8" ht="12.75">
      <c r="A144" s="12">
        <v>126</v>
      </c>
      <c r="B144" s="12">
        <f t="shared" si="7"/>
        <v>19.6875</v>
      </c>
      <c r="C144" s="12">
        <f t="shared" si="8"/>
        <v>116</v>
      </c>
      <c r="D144" s="12">
        <f t="shared" si="5"/>
        <v>116.27929687500001</v>
      </c>
      <c r="E144" s="12">
        <f t="shared" si="6"/>
        <v>116</v>
      </c>
      <c r="F144" s="9"/>
      <c r="G144" s="9"/>
      <c r="H144" s="9"/>
    </row>
    <row r="145" spans="1:8" ht="12.75">
      <c r="A145" s="12">
        <v>127</v>
      </c>
      <c r="B145" s="12">
        <f t="shared" si="7"/>
        <v>19.84375</v>
      </c>
      <c r="C145" s="12">
        <f t="shared" si="8"/>
        <v>118</v>
      </c>
      <c r="D145" s="12">
        <f t="shared" si="5"/>
        <v>118.13232421875</v>
      </c>
      <c r="E145" s="12">
        <f t="shared" si="6"/>
        <v>118</v>
      </c>
      <c r="F145" s="9"/>
      <c r="G145" s="9"/>
      <c r="H145" s="9"/>
    </row>
    <row r="146" spans="1:8" ht="13.5" thickBot="1">
      <c r="A146" s="43">
        <v>128</v>
      </c>
      <c r="B146" s="43">
        <f t="shared" si="7"/>
        <v>20</v>
      </c>
      <c r="C146" s="43">
        <f t="shared" si="8"/>
        <v>120</v>
      </c>
      <c r="D146" s="43">
        <f>((B146*SQRT(Nominal_Pressure))/(Nominal_Speed))^2</f>
        <v>120</v>
      </c>
      <c r="E146" s="43">
        <f t="shared" si="6"/>
        <v>120</v>
      </c>
      <c r="F146" s="43"/>
      <c r="G146" s="43"/>
      <c r="H146" s="43"/>
    </row>
  </sheetData>
  <mergeCells count="4">
    <mergeCell ref="A4:D4"/>
    <mergeCell ref="A1:D3"/>
    <mergeCell ref="E4:H4"/>
    <mergeCell ref="A16:E1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Oklahoma State University Application Table Generator</dc:title>
  <dc:subject>Version 2.0 - February 18, 2002</dc:subject>
  <dc:creator>Marvin Stone</dc:creator>
  <cp:keywords/>
  <dc:description/>
  <cp:lastModifiedBy> </cp:lastModifiedBy>
  <cp:lastPrinted>2004-05-10T17:09:55Z</cp:lastPrinted>
  <dcterms:created xsi:type="dcterms:W3CDTF">2002-01-31T19:41:47Z</dcterms:created>
  <dcterms:modified xsi:type="dcterms:W3CDTF">2004-08-06T11:05:57Z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-1176934731</vt:i4>
  </property>
  <property fmtid="{D5CDD505-2E9C-101B-9397-08002B2CF9AE}" pid="3" name="_EmailSubject">
    <vt:lpwstr>new page</vt:lpwstr>
  </property>
  <property fmtid="{D5CDD505-2E9C-101B-9397-08002B2CF9AE}" pid="4" name="_AuthorEmail">
    <vt:lpwstr>wrr@mail.pss.okstate.edu</vt:lpwstr>
  </property>
  <property fmtid="{D5CDD505-2E9C-101B-9397-08002B2CF9AE}" pid="5" name="_AuthorEmailDisplayName">
    <vt:lpwstr>Bill Raun</vt:lpwstr>
  </property>
  <property fmtid="{D5CDD505-2E9C-101B-9397-08002B2CF9AE}" pid="6" name="_ReviewingToolsShownOnce">
    <vt:lpwstr/>
  </property>
</Properties>
</file>