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7440" windowWidth="10890" windowHeight="7470" activeTab="0"/>
  </bookViews>
  <sheets>
    <sheet name="Datos" sheetId="1" r:id="rId1"/>
    <sheet name="Formulas" sheetId="2" r:id="rId2"/>
    <sheet name="English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<sst xmlns="http://schemas.openxmlformats.org/spreadsheetml/2006/main" count="128" uniqueCount="109">
  <si>
    <t>Algoritmo de la Fertilización del Trigo Ajustando Nitrógeno (AFTAN)</t>
  </si>
  <si>
    <t>Trigo de Primavera</t>
  </si>
  <si>
    <t>PROPORCIONAR datos</t>
  </si>
  <si>
    <t>RESULTADOS</t>
  </si>
  <si>
    <t>Rend. Max: kg/ha</t>
  </si>
  <si>
    <t>Rend. Potencial sin N, kg/ha</t>
  </si>
  <si>
    <t>Fecha de siembra:</t>
  </si>
  <si>
    <t>Rend. Potencial, FRN, kg/ha</t>
  </si>
  <si>
    <t>Fecha, medidas:</t>
  </si>
  <si>
    <t>Dias desde la siembra:</t>
  </si>
  <si>
    <t>mes/dia/aħo</t>
  </si>
  <si>
    <t>Fert.de N, kg UREA/ha</t>
  </si>
  <si>
    <t>NDVI (FRN)</t>
  </si>
  <si>
    <t>NDVI (PDA)</t>
  </si>
  <si>
    <t>NUE anticipado</t>
  </si>
  <si>
    <t>Franja Rica con N (FRN)</t>
  </si>
  <si>
    <t>Practica del Agricultor (PDA)</t>
  </si>
  <si>
    <t>NDVI (normalized difference vegetative index)</t>
  </si>
  <si>
    <t>Procedimiento:</t>
  </si>
  <si>
    <t>1. Agricultor tiene que establecer el rendimiento maximo para la region (YPMAX)</t>
  </si>
  <si>
    <t>2. Tomar la medida de NDVI de la Franja Rica con N (FRN)</t>
  </si>
  <si>
    <t xml:space="preserve">3. Tomar la medida de NDVI de la Practica del Agricultor (PDA) </t>
  </si>
  <si>
    <t>4. Determinar dias de la siembra a la medida con sensor (automatico)</t>
  </si>
  <si>
    <t>5. Determinar INSEY (NDVI/dias de la siembra a la medida con sensor) (automatico)</t>
  </si>
  <si>
    <t>6. Predicir rendimiento (YP0) (automatico)</t>
  </si>
  <si>
    <t>7. Predicir N removido en el grano en FRN</t>
  </si>
  <si>
    <t>8. Predicir N removido en el gran en PDA</t>
  </si>
  <si>
    <t>8. Dosis de N = (N rmovido FRN - N removido PDA)/0.7</t>
  </si>
  <si>
    <t>RI no se utiliza en trigo de primavera, Ciudad Obregon</t>
  </si>
  <si>
    <t>DATOS A PROPORCIONAR</t>
  </si>
  <si>
    <t>Rendimiento maximo para la region: kg/ha</t>
  </si>
  <si>
    <t>Rendimiento Potencial sin N, kg/ha</t>
  </si>
  <si>
    <t>Rendimiento Potencial, FRN, kg/ha</t>
  </si>
  <si>
    <t>Fecha de medida con sensor:</t>
  </si>
  <si>
    <t>Dias desde la siembra a la medida:</t>
  </si>
  <si>
    <t>Requerimiento de N adicional, kg urea/ha</t>
  </si>
  <si>
    <t>NDVI Franja Rica con N (FRN)</t>
  </si>
  <si>
    <t>NDVI Practica del Agricultor (PDA)</t>
  </si>
  <si>
    <t>Componentes del Algoritmo</t>
  </si>
  <si>
    <t>INSEY = NDVI/DFP</t>
  </si>
  <si>
    <t>GNUP = 34.157e0.0002(YP0)</t>
  </si>
  <si>
    <t>YPN = YP0 in the N-Rich Strip</t>
  </si>
  <si>
    <t>YPMAX determined by agronomists, where YPN cannot exceed YPMAX</t>
  </si>
  <si>
    <t>FNR=(GNUP_NRICH-GNUP_Farmer)/0.70</t>
  </si>
  <si>
    <t>Dias desde la siembra a la fecha (sensor)</t>
  </si>
  <si>
    <t>INSEY</t>
  </si>
  <si>
    <t>Rendimiento predicho sin mas N</t>
  </si>
  <si>
    <t>kg de N predicho en el grano</t>
  </si>
  <si>
    <t>Rendimiento predicho en Franca Rica con N (FRN)</t>
  </si>
  <si>
    <t>Rendimiento Predicho que no exceda YPMAX</t>
  </si>
  <si>
    <t>Requerimiento de N adicional</t>
  </si>
  <si>
    <t>days</t>
  </si>
  <si>
    <t>Mg/ha</t>
  </si>
  <si>
    <t>no cap</t>
  </si>
  <si>
    <t>CAP</t>
  </si>
  <si>
    <t>kg/ha</t>
  </si>
  <si>
    <t>GS NDVI</t>
  </si>
  <si>
    <t>DFP</t>
  </si>
  <si>
    <t>YP0</t>
  </si>
  <si>
    <t>YP0 (cap)</t>
  </si>
  <si>
    <t>GNUP</t>
  </si>
  <si>
    <t>YPN</t>
  </si>
  <si>
    <t>YPN(cap)</t>
  </si>
  <si>
    <t>GNUP YPN</t>
  </si>
  <si>
    <t>GNUP YP0</t>
  </si>
  <si>
    <t>FNR</t>
  </si>
  <si>
    <t>Kg UREA/ha</t>
  </si>
  <si>
    <t>FRN</t>
  </si>
  <si>
    <t>Agric.</t>
  </si>
  <si>
    <t>GreenSeeker = Hand-Held</t>
  </si>
  <si>
    <t>y = 0.9859x - 0.0172</t>
  </si>
  <si>
    <t>R2 = 0.9204</t>
  </si>
  <si>
    <t>y = 528.14e179.7x</t>
  </si>
  <si>
    <t>Nitrogen Fertilization Optimization Algorithm (NFOA)</t>
  </si>
  <si>
    <t>Spring Wheat</t>
  </si>
  <si>
    <t>DATA ENTRY</t>
  </si>
  <si>
    <t>RESULTS</t>
  </si>
  <si>
    <t>Max yield, kg/ha</t>
  </si>
  <si>
    <t>Potential yield without N</t>
  </si>
  <si>
    <t>Planting date</t>
  </si>
  <si>
    <t>Potential yield NRICH Strip</t>
  </si>
  <si>
    <t>Sensing Date</t>
  </si>
  <si>
    <t>Days, planting to sensing</t>
  </si>
  <si>
    <t>m/d/yr</t>
  </si>
  <si>
    <t>Fertilizer, kg UREA/ha</t>
  </si>
  <si>
    <t>NDVI, N-Rich Strip</t>
  </si>
  <si>
    <t>NDVI, Farmer Practice</t>
  </si>
  <si>
    <t>NUE anticipated</t>
  </si>
  <si>
    <t>NRS, N Rich Strip</t>
  </si>
  <si>
    <t>FP, Farmer Practice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</si>
  <si>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</si>
  <si>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</si>
  <si>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</si>
  <si>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</si>
  <si>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4. Determine how many days from planting to sensing</t>
  </si>
  <si>
    <t>5. Compute INSEY (NDVI/days from planting to sensing)</t>
  </si>
  <si>
    <t>6. Predict yield</t>
  </si>
  <si>
    <t>7. Predict grain N uptake in N Rich Strip</t>
  </si>
  <si>
    <t>8. Predict grain N uptake farmer check</t>
  </si>
  <si>
    <t>8. N rate = (grain N uptake in N rich strip-grain N uptake farmer check)/0.7</t>
  </si>
  <si>
    <t>RI is not used for Spring Wheat (Mexico or Ecuador)</t>
  </si>
  <si>
    <t>y = 989e130.65x</t>
  </si>
  <si>
    <t>YP0 =  989*EXP(INSEY*130.65)</t>
  </si>
  <si>
    <t>YPN (RI)</t>
  </si>
  <si>
    <t>N Rec based on YPN</t>
  </si>
  <si>
    <t>Fert de N kg/ha (Rend Limitado)</t>
  </si>
  <si>
    <t>Fert de N kg/ha (Rend Maximo)</t>
  </si>
  <si>
    <t>uses YP0 * RI</t>
  </si>
  <si>
    <t>uses Max yield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</si>
</sst>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3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3" borderId="0" xfId="0" applyFont="1" applyFill="1" applyAlignment="1">
      <alignment horizontal="left"/>
    </xf>
    <xf numFmtId="0" fontId="10" fillId="6" borderId="5" xfId="0" applyFont="1" applyFill="1" applyBorder="1" applyAlignment="1">
      <alignment/>
    </xf>
    <xf numFmtId="0" fontId="4" fillId="6" borderId="5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2" fontId="4" fillId="9" borderId="1" xfId="0" applyNumberFormat="1" applyFont="1" applyFill="1" applyBorder="1" applyAlignment="1">
      <alignment horizontal="left"/>
    </xf>
    <xf numFmtId="1" fontId="4" fillId="9" borderId="1" xfId="0" applyNumberFormat="1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15" fontId="4" fillId="10" borderId="1" xfId="0" applyNumberFormat="1" applyFont="1" applyFill="1" applyBorder="1" applyAlignment="1">
      <alignment horizontal="left"/>
    </xf>
    <xf numFmtId="15" fontId="4" fillId="10" borderId="6" xfId="0" applyNumberFormat="1" applyFont="1" applyFill="1" applyBorder="1" applyAlignment="1">
      <alignment horizontal="left"/>
    </xf>
    <xf numFmtId="0" fontId="4" fillId="10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4" fillId="6" borderId="7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6" borderId="0" xfId="0" applyFont="1" applyFill="1" applyAlignment="1">
      <alignment/>
    </xf>
    <xf numFmtId="0" fontId="12" fillId="6" borderId="5" xfId="0" applyFont="1" applyFill="1" applyBorder="1" applyAlignment="1">
      <alignment/>
    </xf>
    <xf numFmtId="0" fontId="0" fillId="0" borderId="0" xfId="0" applyAlignment="1">
      <alignment horizontal="left"/>
    </xf>
    <xf numFmtId="1" fontId="4" fillId="5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3.28125" style="0" customWidth="1"/>
    <col min="2" max="2" width="11.57421875" style="1" customWidth="1"/>
    <col min="3" max="3" width="24.421875" style="1" customWidth="1"/>
    <col min="4" max="4" width="8.7109375" style="1" customWidth="1"/>
    <col min="5" max="16384" width="8.421875" style="0" bestFit="1" customWidth="1"/>
  </cols>
  <sheetData>
    <row r="1" spans="1:5" s="29" customFormat="1" ht="15">
      <c r="A1" s="64" t="s">
        <v>0</v>
      </c>
      <c r="B1" s="46"/>
      <c r="C1" s="46"/>
      <c r="D1" s="60"/>
      <c r="E1" s="63"/>
    </row>
    <row r="2" spans="1:5" s="1" customFormat="1" ht="12.75">
      <c r="A2" s="59" t="s">
        <v>1</v>
      </c>
      <c r="B2" s="44"/>
      <c r="C2" s="44"/>
      <c r="D2" s="44"/>
      <c r="E2" s="44"/>
    </row>
    <row r="3" spans="1:2" s="1" customFormat="1" ht="12.75">
      <c r="A3" s="49" t="s">
        <v>2</v>
      </c>
      <c r="B3" s="50"/>
    </row>
    <row r="4" spans="1:2" s="1" customFormat="1" ht="12.75">
      <c r="A4" s="44" t="s">
        <v>4</v>
      </c>
      <c r="B4" s="53">
        <v>10000</v>
      </c>
    </row>
    <row r="5" spans="1:2" s="1" customFormat="1" ht="12.75">
      <c r="A5" s="44" t="s">
        <v>6</v>
      </c>
      <c r="B5" s="54">
        <v>39052</v>
      </c>
    </row>
    <row r="6" spans="1:2" s="1" customFormat="1" ht="12.75">
      <c r="A6" s="44" t="s">
        <v>8</v>
      </c>
      <c r="B6" s="55">
        <v>39091</v>
      </c>
    </row>
    <row r="7" spans="1:2" s="1" customFormat="1" ht="12.75">
      <c r="A7" s="44"/>
      <c r="B7" s="47" t="s">
        <v>10</v>
      </c>
    </row>
    <row r="8" spans="1:5" ht="12.75">
      <c r="A8" s="44" t="s">
        <v>12</v>
      </c>
      <c r="B8" s="56">
        <v>0.83</v>
      </c>
      <c r="C8" s="44"/>
      <c r="D8" s="44"/>
      <c r="E8" s="15"/>
    </row>
    <row r="9" spans="1:5" ht="12.75">
      <c r="A9" s="44" t="s">
        <v>13</v>
      </c>
      <c r="B9" s="53">
        <v>0.27</v>
      </c>
      <c r="C9" s="44"/>
      <c r="D9" s="44"/>
      <c r="E9" s="15"/>
    </row>
    <row r="10" spans="1:5" ht="12.75">
      <c r="A10" s="44" t="s">
        <v>14</v>
      </c>
      <c r="B10" s="53">
        <v>0.6</v>
      </c>
      <c r="C10" s="44"/>
      <c r="D10" s="44"/>
      <c r="E10" s="15"/>
    </row>
    <row r="11" spans="1:5" ht="12.75">
      <c r="A11" s="48" t="s">
        <v>3</v>
      </c>
      <c r="B11" s="48"/>
      <c r="C11" s="44"/>
      <c r="D11" s="44"/>
      <c r="E11" s="15"/>
    </row>
    <row r="12" spans="1:5" ht="12.75">
      <c r="A12" s="44" t="s">
        <v>5</v>
      </c>
      <c r="B12" s="51">
        <f>Formulas!E17</f>
        <v>2443.5186071095463</v>
      </c>
      <c r="C12" s="44"/>
      <c r="D12" s="44"/>
      <c r="E12" s="15"/>
    </row>
    <row r="13" spans="1:5" ht="12.75">
      <c r="A13" s="44" t="s">
        <v>7</v>
      </c>
      <c r="B13" s="51">
        <f>Formulas!E16</f>
        <v>15949.684566504166</v>
      </c>
      <c r="C13" s="44"/>
      <c r="D13" s="44"/>
      <c r="E13" s="15"/>
    </row>
    <row r="14" spans="1:5" ht="12.75">
      <c r="A14" s="44" t="s">
        <v>9</v>
      </c>
      <c r="B14" s="52">
        <f>B6-B5</f>
        <v>39</v>
      </c>
      <c r="C14" s="44"/>
      <c r="D14" s="44"/>
      <c r="E14" s="15"/>
    </row>
    <row r="15" spans="1:5" ht="12.75">
      <c r="A15" s="65" t="s">
        <v>105</v>
      </c>
      <c r="B15" s="52">
        <f>Formulas!J20</f>
        <v>177.3813507383226</v>
      </c>
      <c r="C15" s="44" t="s">
        <v>107</v>
      </c>
      <c r="D15" s="44"/>
      <c r="E15" s="15"/>
    </row>
    <row r="16" spans="1:5" ht="12.75">
      <c r="A16" s="65" t="s">
        <v>106</v>
      </c>
      <c r="B16" s="66">
        <f>Formulas!L17</f>
        <v>264.4768487511659</v>
      </c>
      <c r="C16" s="44" t="s">
        <v>108</v>
      </c>
      <c r="D16" s="44"/>
      <c r="E16" s="15"/>
    </row>
    <row r="17" spans="1:5" ht="12.75">
      <c r="A17" s="44" t="s">
        <v>11</v>
      </c>
      <c r="B17" s="66">
        <f>IF(Formulas!M17&lt;0,0,Formulas!M17)</f>
        <v>587.7263305581464</v>
      </c>
      <c r="C17" s="44"/>
      <c r="D17" s="44"/>
      <c r="E17" s="15"/>
    </row>
    <row r="18" spans="1:5" ht="12.75">
      <c r="A18" s="44"/>
      <c r="B18" s="44"/>
      <c r="C18" s="44"/>
      <c r="D18" s="44"/>
      <c r="E18" s="15"/>
    </row>
    <row r="19" spans="1:5" ht="12.75">
      <c r="A19" s="44" t="s">
        <v>15</v>
      </c>
      <c r="B19" s="44"/>
      <c r="C19" s="44"/>
      <c r="D19" s="44"/>
      <c r="E19" s="15"/>
    </row>
    <row r="20" spans="1:5" ht="12.75">
      <c r="A20" s="44" t="s">
        <v>16</v>
      </c>
      <c r="B20" s="44"/>
      <c r="C20" s="44"/>
      <c r="D20" s="44"/>
      <c r="E20" s="15"/>
    </row>
    <row r="21" spans="1:5" ht="12.75">
      <c r="A21" s="44" t="s">
        <v>17</v>
      </c>
      <c r="B21" s="44"/>
      <c r="C21" s="44"/>
      <c r="D21" s="44"/>
      <c r="E21" s="15"/>
    </row>
    <row r="22" spans="1:5" ht="12.75">
      <c r="A22" s="44"/>
      <c r="B22" s="44"/>
      <c r="C22" s="44"/>
      <c r="D22" s="44"/>
      <c r="E22" s="15"/>
    </row>
    <row r="23" spans="1:5" s="9" customFormat="1" ht="12.75">
      <c r="A23" s="57" t="s">
        <v>18</v>
      </c>
      <c r="B23" s="57"/>
      <c r="C23" s="57"/>
      <c r="D23" s="57"/>
      <c r="E23" s="61"/>
    </row>
    <row r="24" spans="1:5" s="10" customFormat="1" ht="12.75">
      <c r="A24" s="58" t="s">
        <v>19</v>
      </c>
      <c r="B24" s="58"/>
      <c r="C24" s="58"/>
      <c r="D24" s="58"/>
      <c r="E24" s="58"/>
    </row>
    <row r="25" spans="1:5" ht="12.75">
      <c r="A25" s="44" t="s">
        <v>20</v>
      </c>
      <c r="B25" s="44"/>
      <c r="C25" s="44"/>
      <c r="D25" s="44"/>
      <c r="E25" s="15"/>
    </row>
    <row r="26" spans="1:5" ht="12.75">
      <c r="A26" s="44" t="s">
        <v>21</v>
      </c>
      <c r="B26" s="44"/>
      <c r="C26" s="44"/>
      <c r="D26" s="44"/>
      <c r="E26" s="15"/>
    </row>
    <row r="27" spans="1:5" ht="12.75">
      <c r="A27" s="44" t="s">
        <v>22</v>
      </c>
      <c r="B27" s="44"/>
      <c r="C27" s="44"/>
      <c r="D27" s="44"/>
      <c r="E27" s="15"/>
    </row>
    <row r="28" spans="1:5" ht="12.75">
      <c r="A28" s="44" t="s">
        <v>23</v>
      </c>
      <c r="B28" s="44"/>
      <c r="C28" s="44"/>
      <c r="D28" s="44"/>
      <c r="E28" s="15"/>
    </row>
    <row r="29" spans="1:5" s="17" customFormat="1" ht="12.75">
      <c r="A29" s="58" t="s">
        <v>24</v>
      </c>
      <c r="B29" s="58"/>
      <c r="C29" s="58"/>
      <c r="D29" s="58"/>
      <c r="E29" s="62"/>
    </row>
    <row r="30" spans="1:5" ht="12.75">
      <c r="A30" s="44" t="s">
        <v>25</v>
      </c>
      <c r="B30" s="44"/>
      <c r="C30" s="44"/>
      <c r="D30" s="44"/>
      <c r="E30" s="15"/>
    </row>
    <row r="31" spans="1:5" ht="12.75">
      <c r="A31" s="44" t="s">
        <v>26</v>
      </c>
      <c r="B31" s="44"/>
      <c r="C31" s="44"/>
      <c r="D31" s="44"/>
      <c r="E31" s="15"/>
    </row>
    <row r="32" spans="1:5" ht="12.75">
      <c r="A32" s="44" t="s">
        <v>27</v>
      </c>
      <c r="B32" s="44"/>
      <c r="C32" s="44"/>
      <c r="D32" s="44"/>
      <c r="E32" s="15"/>
    </row>
    <row r="33" spans="1:5" ht="12.75">
      <c r="A33" s="59" t="s">
        <v>28</v>
      </c>
      <c r="B33" s="44"/>
      <c r="C33" s="44"/>
      <c r="D33" s="44"/>
      <c r="E33" s="15"/>
    </row>
    <row r="34" spans="1:5" ht="12.75">
      <c r="A34" s="15"/>
      <c r="B34" s="44"/>
      <c r="C34" s="44"/>
      <c r="D34" s="44"/>
      <c r="E34" s="15"/>
    </row>
    <row r="35" spans="1:5" ht="12.75">
      <c r="A35" s="15"/>
      <c r="B35" s="44"/>
      <c r="C35" s="44"/>
      <c r="D35" s="44"/>
      <c r="E35" s="15"/>
    </row>
    <row r="36" spans="1:5" ht="12.75">
      <c r="A36" s="15"/>
      <c r="B36" s="44"/>
      <c r="C36" s="44"/>
      <c r="D36" s="44"/>
      <c r="E36" s="15"/>
    </row>
    <row r="37" spans="1:5" ht="12.75">
      <c r="A37" s="15"/>
      <c r="B37" s="44"/>
      <c r="C37" s="44"/>
      <c r="D37" s="44"/>
      <c r="E37" s="15"/>
    </row>
    <row r="38" spans="1:5" ht="12.75">
      <c r="A38" s="15"/>
      <c r="B38" s="44"/>
      <c r="C38" s="44"/>
      <c r="D38" s="44"/>
      <c r="E38" s="15"/>
    </row>
    <row r="39" spans="1:5" ht="12.75">
      <c r="A39" s="15"/>
      <c r="B39" s="44"/>
      <c r="C39" s="44"/>
      <c r="D39" s="44"/>
      <c r="E39" s="15"/>
    </row>
    <row r="40" spans="4:5" ht="12.75">
      <c r="D40" s="44"/>
      <c r="E40" s="15"/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9"/>
  <sheetViews>
    <sheetView workbookViewId="0" topLeftCell="A1">
      <pane xSplit="18765" topLeftCell="Y1" activePane="topLeft" state="split"/>
      <selection pane="topLeft" activeCell="E19" sqref="E19"/>
      <selection pane="topRight" activeCell="A1" sqref="A1"/>
    </sheetView>
  </sheetViews>
  <sheetFormatPr defaultColWidth="9.140625" defaultRowHeight="12.75"/>
  <cols>
    <col min="1" max="1" width="7.57421875" style="0" customWidth="1"/>
    <col min="2" max="2" width="10.00390625" style="0" customWidth="1"/>
    <col min="3" max="3" width="13.7109375" style="1" customWidth="1"/>
    <col min="4" max="4" width="12.8515625" style="1" customWidth="1"/>
    <col min="5" max="6" width="14.7109375" style="1" customWidth="1"/>
    <col min="7" max="7" width="11.421875" style="2" customWidth="1"/>
    <col min="8" max="8" width="14.421875" style="1" customWidth="1"/>
    <col min="9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6384" width="8.421875" style="0" bestFit="1" customWidth="1"/>
  </cols>
  <sheetData>
    <row r="1" spans="1:14" s="29" customFormat="1" ht="15.75">
      <c r="A1" s="28" t="s">
        <v>0</v>
      </c>
      <c r="C1" s="30"/>
      <c r="D1" s="30"/>
      <c r="E1" s="30"/>
      <c r="F1" s="30"/>
      <c r="G1" s="31"/>
      <c r="H1" s="30"/>
      <c r="I1" s="30"/>
      <c r="J1" s="30"/>
      <c r="K1" s="30"/>
      <c r="L1" s="30"/>
      <c r="M1" s="30"/>
      <c r="N1" s="30"/>
    </row>
    <row r="2" s="1" customFormat="1" ht="12.75"/>
    <row r="3" spans="2:11" s="1" customFormat="1" ht="12.75">
      <c r="B3" s="32" t="s">
        <v>29</v>
      </c>
      <c r="C3" s="33"/>
      <c r="D3" s="33"/>
      <c r="E3" s="34"/>
      <c r="F3" s="40"/>
      <c r="H3" s="36" t="s">
        <v>3</v>
      </c>
      <c r="I3" s="22"/>
      <c r="J3" s="22"/>
      <c r="K3" s="37"/>
    </row>
    <row r="4" spans="2:11" s="1" customFormat="1" ht="12.75">
      <c r="B4" s="1" t="s">
        <v>30</v>
      </c>
      <c r="E4" s="35">
        <f>Datos!B4</f>
        <v>10000</v>
      </c>
      <c r="H4" s="1" t="s">
        <v>31</v>
      </c>
      <c r="K4" s="42">
        <f>F17</f>
        <v>2443.5186071095463</v>
      </c>
    </row>
    <row r="5" spans="2:11" s="1" customFormat="1" ht="12.75">
      <c r="B5" s="1" t="s">
        <v>6</v>
      </c>
      <c r="E5" s="43">
        <f>Datos!B5</f>
        <v>39052</v>
      </c>
      <c r="F5" s="41"/>
      <c r="H5" s="1" t="s">
        <v>32</v>
      </c>
      <c r="K5" s="42">
        <f>H16</f>
        <v>10000</v>
      </c>
    </row>
    <row r="6" spans="2:11" s="1" customFormat="1" ht="12.75">
      <c r="B6" s="1" t="s">
        <v>33</v>
      </c>
      <c r="E6" s="43">
        <f>Datos!B6</f>
        <v>39091</v>
      </c>
      <c r="F6" s="41"/>
      <c r="H6" s="1" t="s">
        <v>34</v>
      </c>
      <c r="K6" s="42">
        <f>E6-E5</f>
        <v>39</v>
      </c>
    </row>
    <row r="7" spans="5:11" s="1" customFormat="1" ht="12.75">
      <c r="E7" s="39" t="s">
        <v>10</v>
      </c>
      <c r="F7" s="39"/>
      <c r="H7" s="1" t="s">
        <v>35</v>
      </c>
      <c r="K7" s="42">
        <f>IF(M17&lt;0,0,M17)</f>
        <v>587.7263305581464</v>
      </c>
    </row>
    <row r="8" spans="2:5" ht="12.75">
      <c r="B8" s="1" t="s">
        <v>36</v>
      </c>
      <c r="E8" s="38">
        <f>Datos!B8</f>
        <v>0.83</v>
      </c>
    </row>
    <row r="9" spans="2:5" ht="12.75">
      <c r="B9" s="1" t="s">
        <v>37</v>
      </c>
      <c r="E9" s="35">
        <f>Datos!B9</f>
        <v>0.27</v>
      </c>
    </row>
    <row r="11" spans="1:14" s="20" customFormat="1" ht="12.75">
      <c r="A11" s="19" t="s">
        <v>38</v>
      </c>
      <c r="D11" s="21"/>
      <c r="E11" s="21"/>
      <c r="F11" s="21"/>
      <c r="G11" s="25"/>
      <c r="H11" s="21"/>
      <c r="I11" s="21"/>
      <c r="J11" s="21"/>
      <c r="K11" s="21"/>
      <c r="L11" s="21"/>
      <c r="M11" s="21"/>
      <c r="N11" s="21"/>
    </row>
    <row r="12" spans="3:15" ht="68.25" customHeight="1">
      <c r="C12" s="2"/>
      <c r="D12" s="2" t="s">
        <v>39</v>
      </c>
      <c r="E12" s="2" t="s">
        <v>102</v>
      </c>
      <c r="F12" s="2"/>
      <c r="G12" s="2" t="s">
        <v>40</v>
      </c>
      <c r="H12" s="2" t="s">
        <v>41</v>
      </c>
      <c r="I12" s="2" t="s">
        <v>42</v>
      </c>
      <c r="J12" s="2"/>
      <c r="K12" s="2"/>
      <c r="L12" s="2" t="s">
        <v>43</v>
      </c>
      <c r="M12" s="2"/>
      <c r="O12" s="3"/>
    </row>
    <row r="13" spans="3:15" ht="67.5" customHeight="1">
      <c r="C13" s="4" t="s">
        <v>44</v>
      </c>
      <c r="D13" s="4" t="s">
        <v>45</v>
      </c>
      <c r="E13" s="4" t="s">
        <v>46</v>
      </c>
      <c r="F13" s="4"/>
      <c r="G13" s="4" t="s">
        <v>47</v>
      </c>
      <c r="H13" s="4" t="s">
        <v>48</v>
      </c>
      <c r="I13" s="4" t="s">
        <v>49</v>
      </c>
      <c r="J13" s="4"/>
      <c r="K13" s="4"/>
      <c r="L13" s="4" t="s">
        <v>50</v>
      </c>
      <c r="M13" s="4"/>
      <c r="O13" s="3"/>
    </row>
    <row r="14" spans="3:15" s="7" customFormat="1" ht="17.25" customHeight="1">
      <c r="C14" s="5" t="s">
        <v>51</v>
      </c>
      <c r="D14" s="5"/>
      <c r="E14" s="5" t="s">
        <v>52</v>
      </c>
      <c r="F14" s="5"/>
      <c r="G14" s="6" t="s">
        <v>53</v>
      </c>
      <c r="H14" s="5" t="s">
        <v>52</v>
      </c>
      <c r="I14" s="5" t="s">
        <v>52</v>
      </c>
      <c r="J14" s="26" t="s">
        <v>54</v>
      </c>
      <c r="K14" s="26"/>
      <c r="L14" s="5" t="s">
        <v>55</v>
      </c>
      <c r="M14" s="5"/>
      <c r="O14" s="6"/>
    </row>
    <row r="15" spans="2:15" ht="33" customHeight="1">
      <c r="B15" s="27" t="s">
        <v>56</v>
      </c>
      <c r="C15" s="4" t="s">
        <v>57</v>
      </c>
      <c r="D15" s="4" t="s">
        <v>45</v>
      </c>
      <c r="E15" s="4" t="s">
        <v>58</v>
      </c>
      <c r="F15" s="4" t="s">
        <v>59</v>
      </c>
      <c r="G15" s="4" t="s">
        <v>60</v>
      </c>
      <c r="H15" s="4" t="s">
        <v>61</v>
      </c>
      <c r="I15" s="4" t="s">
        <v>62</v>
      </c>
      <c r="J15" s="4" t="s">
        <v>63</v>
      </c>
      <c r="K15" s="4" t="s">
        <v>64</v>
      </c>
      <c r="L15" s="4" t="s">
        <v>65</v>
      </c>
      <c r="M15" s="4" t="s">
        <v>66</v>
      </c>
      <c r="O15" s="3"/>
    </row>
    <row r="16" spans="1:15" s="11" customFormat="1" ht="17.25" customHeight="1">
      <c r="A16" s="11" t="s">
        <v>67</v>
      </c>
      <c r="B16" s="11">
        <f>Datos!B8</f>
        <v>0.83</v>
      </c>
      <c r="C16" s="12">
        <f>Datos!B14</f>
        <v>39</v>
      </c>
      <c r="D16" s="14">
        <f>B16/C16</f>
        <v>0.02128205128205128</v>
      </c>
      <c r="E16" s="14">
        <f>989*EXP(D16*130.65)</f>
        <v>15949.684566504166</v>
      </c>
      <c r="F16" s="14">
        <f>IF(E16&gt;Datos!B4,Datos!B4,E16)</f>
        <v>10000</v>
      </c>
      <c r="G16" s="14">
        <f>F16*0.021</f>
        <v>210</v>
      </c>
      <c r="H16" s="14">
        <f>F16</f>
        <v>10000</v>
      </c>
      <c r="I16" s="14">
        <f>IF(H16&gt;Datos!B4,Datos!B4,H16)</f>
        <v>10000</v>
      </c>
      <c r="J16" s="14">
        <f>I16*0.021</f>
        <v>210</v>
      </c>
      <c r="K16" s="14"/>
      <c r="L16" s="14">
        <f>($G$16-G16)/Datos!B10</f>
        <v>0</v>
      </c>
      <c r="M16" s="14"/>
      <c r="O16" s="13"/>
    </row>
    <row r="17" spans="1:48" s="15" customFormat="1" ht="17.25" customHeight="1">
      <c r="A17" t="s">
        <v>68</v>
      </c>
      <c r="B17">
        <f>Datos!B9</f>
        <v>0.27</v>
      </c>
      <c r="C17" s="2">
        <f>Datos!B14</f>
        <v>39</v>
      </c>
      <c r="D17" s="2">
        <f>B17/C17</f>
        <v>0.006923076923076923</v>
      </c>
      <c r="E17" s="2">
        <f>989*EXP(D17*130.65)</f>
        <v>2443.5186071095463</v>
      </c>
      <c r="F17" s="2">
        <f>IF(E17&gt;E4,E4,E17)</f>
        <v>2443.5186071095463</v>
      </c>
      <c r="G17" s="2">
        <f>F17*0.021</f>
        <v>51.31389074930048</v>
      </c>
      <c r="H17" s="2">
        <f>F17</f>
        <v>2443.5186071095463</v>
      </c>
      <c r="I17" s="2">
        <f>I16</f>
        <v>10000</v>
      </c>
      <c r="J17" s="2">
        <f>I17*0.021</f>
        <v>210</v>
      </c>
      <c r="K17" s="2">
        <f>E17*0.021</f>
        <v>51.31389074930048</v>
      </c>
      <c r="L17" s="2">
        <f>($J$16-K17)/Datos!B10</f>
        <v>264.4768487511659</v>
      </c>
      <c r="M17" s="2">
        <f>L17/0.45</f>
        <v>587.7263305581464</v>
      </c>
      <c r="N17" s="2"/>
      <c r="O17" s="2"/>
      <c r="P17" s="16"/>
      <c r="Q17" s="16"/>
      <c r="R17" s="16"/>
      <c r="T17" s="16"/>
      <c r="U17" s="16"/>
      <c r="V17" s="16"/>
      <c r="X17" s="16"/>
      <c r="Y17" s="16"/>
      <c r="Z17" s="16"/>
      <c r="AB17" s="16"/>
      <c r="AC17" s="16"/>
      <c r="AD17" s="16"/>
      <c r="AF17" s="16"/>
      <c r="AG17" s="16"/>
      <c r="AH17" s="16"/>
      <c r="AJ17" s="16"/>
      <c r="AK17" s="16"/>
      <c r="AL17" s="16"/>
      <c r="AN17" s="16"/>
      <c r="AO17" s="16"/>
      <c r="AP17" s="16"/>
      <c r="AR17" s="16"/>
      <c r="AS17" s="16"/>
      <c r="AT17" s="16"/>
      <c r="AV17" s="16"/>
    </row>
    <row r="18" spans="3:15" ht="12.75">
      <c r="C18" s="2"/>
      <c r="D18" s="2"/>
      <c r="E18" s="2"/>
      <c r="F18" s="2"/>
      <c r="H18" s="2"/>
      <c r="I18" s="2"/>
      <c r="J18" s="2"/>
      <c r="K18" s="2"/>
      <c r="L18" s="2">
        <f>(J16-G17)/Datos!B10</f>
        <v>264.4768487511659</v>
      </c>
      <c r="M18" s="2"/>
      <c r="N18" s="2"/>
      <c r="O18" s="2"/>
    </row>
    <row r="19" spans="2:15" ht="25.5">
      <c r="B19" s="2"/>
      <c r="C19" s="2"/>
      <c r="D19" s="2"/>
      <c r="E19" s="2" t="s">
        <v>101</v>
      </c>
      <c r="F19" s="2"/>
      <c r="H19" s="2"/>
      <c r="I19" s="4" t="s">
        <v>103</v>
      </c>
      <c r="J19" s="4" t="s">
        <v>104</v>
      </c>
      <c r="K19" s="2"/>
      <c r="L19" s="2"/>
      <c r="M19" s="2"/>
      <c r="N19" s="2"/>
      <c r="O19" s="2"/>
    </row>
    <row r="20" spans="3:15" ht="12.75">
      <c r="C20" s="2"/>
      <c r="D20" s="2"/>
      <c r="E20" s="2"/>
      <c r="F20" s="2"/>
      <c r="H20" s="2"/>
      <c r="I20" s="2">
        <f>(E17*(Datos!B8/Datos!B9))</f>
        <v>7511.557199633048</v>
      </c>
      <c r="J20" s="2">
        <f>((I20*0.021)-(E17*0.021))/0.6</f>
        <v>177.3813507383226</v>
      </c>
      <c r="K20" s="2"/>
      <c r="L20" s="2"/>
      <c r="M20" s="2"/>
      <c r="N20" s="2"/>
      <c r="O20" s="3"/>
    </row>
    <row r="21" spans="1:2" ht="12.75">
      <c r="A21" s="10"/>
      <c r="B21" s="10"/>
    </row>
    <row r="22" spans="1:2" ht="12.75">
      <c r="A22" s="1"/>
      <c r="B22" s="1"/>
    </row>
    <row r="23" spans="1:14" s="9" customFormat="1" ht="12.75">
      <c r="A23" s="1"/>
      <c r="B23" s="1"/>
      <c r="C23" s="8" t="s">
        <v>18</v>
      </c>
      <c r="D23" s="8"/>
      <c r="E23" s="8"/>
      <c r="F23" s="8"/>
      <c r="G23" s="23"/>
      <c r="H23" s="8"/>
      <c r="I23" s="8"/>
      <c r="J23" s="8"/>
      <c r="K23" s="8"/>
      <c r="L23" s="8"/>
      <c r="M23" s="8"/>
      <c r="N23" s="8"/>
    </row>
    <row r="24" spans="1:7" s="10" customFormat="1" ht="12.75">
      <c r="A24" s="1"/>
      <c r="B24" s="1"/>
      <c r="C24" s="10" t="s">
        <v>19</v>
      </c>
      <c r="G24" s="24"/>
    </row>
    <row r="25" spans="1:3" ht="12.75">
      <c r="A25" s="1"/>
      <c r="B25" s="1"/>
      <c r="C25" s="1" t="s">
        <v>20</v>
      </c>
    </row>
    <row r="26" spans="1:3" ht="12.75">
      <c r="A26" s="10"/>
      <c r="B26" s="10"/>
      <c r="C26" s="1" t="s">
        <v>21</v>
      </c>
    </row>
    <row r="27" spans="1:3" ht="12.75">
      <c r="A27" s="1"/>
      <c r="B27" s="1"/>
      <c r="C27" s="1" t="s">
        <v>22</v>
      </c>
    </row>
    <row r="28" spans="1:3" ht="12.75">
      <c r="A28" s="1"/>
      <c r="B28" s="1"/>
      <c r="C28" s="1" t="s">
        <v>23</v>
      </c>
    </row>
    <row r="29" spans="1:14" s="17" customFormat="1" ht="12.75">
      <c r="A29" s="1"/>
      <c r="B29" s="1"/>
      <c r="C29" s="10" t="s">
        <v>24</v>
      </c>
      <c r="D29" s="10"/>
      <c r="E29" s="10"/>
      <c r="F29" s="10"/>
      <c r="G29" s="24"/>
      <c r="H29" s="10"/>
      <c r="I29" s="10"/>
      <c r="J29" s="10"/>
      <c r="K29" s="10"/>
      <c r="L29" s="10"/>
      <c r="M29" s="10"/>
      <c r="N29" s="10"/>
    </row>
    <row r="30" spans="1:3" ht="12.75">
      <c r="A30" s="1"/>
      <c r="B30" s="1"/>
      <c r="C30" s="1" t="s">
        <v>25</v>
      </c>
    </row>
    <row r="31" ht="12.75">
      <c r="C31" s="1" t="s">
        <v>26</v>
      </c>
    </row>
    <row r="32" ht="12.75">
      <c r="C32" s="1" t="s">
        <v>27</v>
      </c>
    </row>
    <row r="33" ht="12.75">
      <c r="C33" s="18" t="s">
        <v>28</v>
      </c>
    </row>
    <row r="35" ht="12.75">
      <c r="C35" s="1" t="s">
        <v>69</v>
      </c>
    </row>
    <row r="36" ht="12.75">
      <c r="C36" s="1" t="s">
        <v>70</v>
      </c>
    </row>
    <row r="37" ht="12.75">
      <c r="C37" s="1" t="s">
        <v>71</v>
      </c>
    </row>
    <row r="39" ht="12.75">
      <c r="C39" s="1" t="s">
        <v>72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0" sqref="B10"/>
    </sheetView>
  </sheetViews>
  <sheetFormatPr defaultColWidth="9.140625" defaultRowHeight="12.75"/>
  <cols>
    <col min="1" max="1" width="19.8515625" style="0" customWidth="1"/>
    <col min="2" max="2" width="12.421875" style="1" customWidth="1"/>
    <col min="3" max="3" width="23.28125" style="1" customWidth="1"/>
    <col min="4" max="4" width="9.28125" style="1" customWidth="1"/>
    <col min="5" max="16384" width="8.421875" style="0" bestFit="1" customWidth="1"/>
  </cols>
  <sheetData>
    <row r="1" spans="1:5" s="29" customFormat="1" ht="15.75">
      <c r="A1" s="45" t="s">
        <v>73</v>
      </c>
      <c r="B1" s="46"/>
      <c r="C1" s="46"/>
      <c r="D1" s="60"/>
      <c r="E1" s="63"/>
    </row>
    <row r="2" spans="1:5" s="1" customFormat="1" ht="12.75">
      <c r="A2" s="59" t="s">
        <v>74</v>
      </c>
      <c r="B2" s="44"/>
      <c r="C2" s="44"/>
      <c r="D2" s="44"/>
      <c r="E2" s="44"/>
    </row>
    <row r="3" spans="1:5" s="1" customFormat="1" ht="12.75">
      <c r="A3" s="49" t="s">
        <v>75</v>
      </c>
      <c r="B3" s="50"/>
      <c r="C3" s="48" t="s">
        <v>76</v>
      </c>
      <c r="D3" s="48"/>
      <c r="E3" s="44"/>
    </row>
    <row r="4" spans="1:5" s="1" customFormat="1" ht="12.75">
      <c r="A4" s="44" t="s">
        <v>77</v>
      </c>
      <c r="B4" s="53">
        <f>Datos!B4</f>
        <v>10000</v>
      </c>
      <c r="C4" s="44" t="s">
        <v>78</v>
      </c>
      <c r="D4" s="51">
        <f>Formulas!F17</f>
        <v>2443.5186071095463</v>
      </c>
      <c r="E4" s="44"/>
    </row>
    <row r="5" spans="1:5" s="1" customFormat="1" ht="12.75">
      <c r="A5" s="44" t="s">
        <v>79</v>
      </c>
      <c r="B5" s="54">
        <f>Datos!B5</f>
        <v>39052</v>
      </c>
      <c r="C5" s="44" t="s">
        <v>80</v>
      </c>
      <c r="D5" s="51">
        <f>Formulas!H16</f>
        <v>10000</v>
      </c>
      <c r="E5" s="44"/>
    </row>
    <row r="6" spans="1:5" s="1" customFormat="1" ht="12.75">
      <c r="A6" s="44" t="s">
        <v>81</v>
      </c>
      <c r="B6" s="55">
        <f>Datos!B6</f>
        <v>39091</v>
      </c>
      <c r="C6" s="44" t="s">
        <v>82</v>
      </c>
      <c r="D6" s="52">
        <f>B6-B5</f>
        <v>39</v>
      </c>
      <c r="E6" s="44"/>
    </row>
    <row r="7" spans="1:5" s="1" customFormat="1" ht="12.75">
      <c r="A7" s="44"/>
      <c r="B7" s="47" t="s">
        <v>83</v>
      </c>
      <c r="C7" s="44" t="s">
        <v>84</v>
      </c>
      <c r="D7" s="52">
        <f>IF(Formulas!M17&lt;0,0,Formulas!M17)</f>
        <v>587.7263305581464</v>
      </c>
      <c r="E7" s="44"/>
    </row>
    <row r="8" spans="1:5" ht="12.75">
      <c r="A8" s="44" t="s">
        <v>85</v>
      </c>
      <c r="B8" s="56">
        <f>Datos!B8</f>
        <v>0.83</v>
      </c>
      <c r="C8" s="44"/>
      <c r="D8" s="44"/>
      <c r="E8" s="15"/>
    </row>
    <row r="9" spans="1:5" ht="12.75">
      <c r="A9" s="44" t="s">
        <v>86</v>
      </c>
      <c r="B9" s="53">
        <f>Datos!B9</f>
        <v>0.27</v>
      </c>
      <c r="C9" s="44"/>
      <c r="D9" s="44"/>
      <c r="E9" s="15"/>
    </row>
    <row r="10" spans="1:5" ht="12.75">
      <c r="A10" s="44" t="s">
        <v>87</v>
      </c>
      <c r="B10" s="53">
        <f>Datos!B10</f>
        <v>0.6</v>
      </c>
      <c r="C10" s="44"/>
      <c r="D10" s="44"/>
      <c r="E10" s="15"/>
    </row>
    <row r="11" spans="1:5" ht="12.75">
      <c r="A11" s="44"/>
      <c r="B11" s="44"/>
      <c r="C11" s="44"/>
      <c r="D11" s="44"/>
      <c r="E11" s="15"/>
    </row>
    <row r="12" spans="1:5" ht="12.75">
      <c r="A12" s="44" t="s">
        <v>88</v>
      </c>
      <c r="B12" s="44"/>
      <c r="C12" s="44"/>
      <c r="D12" s="44"/>
      <c r="E12" s="15"/>
    </row>
    <row r="13" spans="1:5" ht="12.75">
      <c r="A13" s="44" t="s">
        <v>89</v>
      </c>
      <c r="B13" s="44"/>
      <c r="C13" s="44"/>
      <c r="D13" s="44"/>
      <c r="E13" s="15"/>
    </row>
    <row r="14" spans="1:5" ht="12.75">
      <c r="A14" s="44" t="s">
        <v>17</v>
      </c>
      <c r="B14" s="44"/>
      <c r="C14" s="44"/>
      <c r="D14" s="44"/>
      <c r="E14" s="15"/>
    </row>
    <row r="15" spans="1:5" ht="12.75">
      <c r="A15" s="44"/>
      <c r="B15" s="44"/>
      <c r="C15" s="44"/>
      <c r="D15" s="44"/>
      <c r="E15" s="15"/>
    </row>
    <row r="16" spans="1:5" s="9" customFormat="1" ht="12.75">
      <c r="A16" s="57" t="s">
        <v>90</v>
      </c>
      <c r="B16" s="57"/>
      <c r="C16" s="57"/>
      <c r="D16" s="57"/>
      <c r="E16" s="61"/>
    </row>
    <row r="17" spans="1:5" s="10" customFormat="1" ht="12.75">
      <c r="A17" s="58" t="s">
        <v>91</v>
      </c>
      <c r="B17" s="58"/>
      <c r="C17" s="58"/>
      <c r="D17" s="58"/>
      <c r="E17" s="58"/>
    </row>
    <row r="18" spans="1:5" ht="12.75">
      <c r="A18" s="44" t="s">
        <v>92</v>
      </c>
      <c r="B18" s="44"/>
      <c r="C18" s="44"/>
      <c r="D18" s="44"/>
      <c r="E18" s="15"/>
    </row>
    <row r="19" spans="1:5" ht="12.75">
      <c r="A19" s="44" t="s">
        <v>93</v>
      </c>
      <c r="B19" s="44"/>
      <c r="C19" s="44"/>
      <c r="D19" s="44"/>
      <c r="E19" s="15"/>
    </row>
    <row r="20" spans="1:5" ht="12.75">
      <c r="A20" s="44" t="s">
        <v>94</v>
      </c>
      <c r="B20" s="44"/>
      <c r="C20" s="44"/>
      <c r="D20" s="44"/>
      <c r="E20" s="15"/>
    </row>
    <row r="21" spans="1:5" ht="12.75">
      <c r="A21" s="44" t="s">
        <v>95</v>
      </c>
      <c r="B21" s="44"/>
      <c r="C21" s="44"/>
      <c r="D21" s="44"/>
      <c r="E21" s="15"/>
    </row>
    <row r="22" spans="1:5" s="17" customFormat="1" ht="12.75">
      <c r="A22" s="58" t="s">
        <v>96</v>
      </c>
      <c r="B22" s="58"/>
      <c r="C22" s="58"/>
      <c r="D22" s="58"/>
      <c r="E22" s="62"/>
    </row>
    <row r="23" spans="1:5" ht="12.75">
      <c r="A23" s="44" t="s">
        <v>97</v>
      </c>
      <c r="B23" s="44"/>
      <c r="C23" s="44"/>
      <c r="D23" s="44"/>
      <c r="E23" s="15"/>
    </row>
    <row r="24" spans="1:5" ht="12.75">
      <c r="A24" s="44" t="s">
        <v>98</v>
      </c>
      <c r="B24" s="44"/>
      <c r="C24" s="44"/>
      <c r="D24" s="44"/>
      <c r="E24" s="15"/>
    </row>
    <row r="25" spans="1:5" ht="12.75">
      <c r="A25" s="44" t="s">
        <v>99</v>
      </c>
      <c r="B25" s="44"/>
      <c r="C25" s="44"/>
      <c r="D25" s="44"/>
      <c r="E25" s="15"/>
    </row>
    <row r="26" spans="1:5" ht="12.75">
      <c r="A26" s="59" t="s">
        <v>100</v>
      </c>
      <c r="B26" s="44"/>
      <c r="C26" s="44"/>
      <c r="D26" s="44"/>
      <c r="E26" s="15"/>
    </row>
    <row r="27" spans="1:5" ht="12.75">
      <c r="A27" s="15"/>
      <c r="B27" s="44"/>
      <c r="C27" s="44"/>
      <c r="D27" s="44"/>
      <c r="E27" s="15"/>
    </row>
    <row r="28" spans="1:5" ht="12.75">
      <c r="A28" s="15"/>
      <c r="B28" s="44"/>
      <c r="C28" s="44"/>
      <c r="D28" s="44"/>
      <c r="E28" s="15"/>
    </row>
    <row r="29" spans="1:5" ht="12.75">
      <c r="A29" s="15"/>
      <c r="B29" s="44"/>
      <c r="C29" s="44"/>
      <c r="D29" s="44"/>
      <c r="E29" s="15"/>
    </row>
    <row r="30" spans="1:5" ht="12.75">
      <c r="A30" s="15"/>
      <c r="B30" s="44"/>
      <c r="C30" s="44"/>
      <c r="D30" s="44"/>
      <c r="E30" s="15"/>
    </row>
    <row r="31" spans="1:5" ht="12.75">
      <c r="A31" s="15"/>
      <c r="B31" s="44"/>
      <c r="C31" s="44"/>
      <c r="D31" s="44"/>
      <c r="E31" s="15"/>
    </row>
    <row r="32" spans="1:5" ht="12.75">
      <c r="A32" s="15"/>
      <c r="B32" s="44"/>
      <c r="C32" s="44"/>
      <c r="D32" s="44"/>
      <c r="E32" s="15"/>
    </row>
    <row r="33" spans="4:5" ht="12.75">
      <c r="D33" s="44"/>
      <c r="E33" s="15"/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Raun</cp:lastModifiedBy>
  <dcterms:created xsi:type="dcterms:W3CDTF">2006-08-15T16:20:13Z</dcterms:created>
  <dcterms:modified xsi:type="dcterms:W3CDTF">2007-01-16T20:51:31Z</dcterms:modified>
  <cp:category/>
  <cp:version/>
  <cp:contentType/>
  <cp:contentStatus/>
</cp:coreProperties>
</file>